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D8C37317-B14C-4582-8FA2-7900BDA771BE}" xr6:coauthVersionLast="47" xr6:coauthVersionMax="47" xr10:uidLastSave="{00000000-0000-0000-0000-000000000000}"/>
  <bookViews>
    <workbookView xWindow="2520" yWindow="3420" windowWidth="21555" windowHeight="11385" xr2:uid="{00000000-000D-0000-FFFF-FFFF00000000}"/>
  </bookViews>
  <sheets>
    <sheet name=" Sažetak" sheetId="2" r:id="rId1"/>
    <sheet name=" Račun prihoda i rashoda" sheetId="4" r:id="rId2"/>
    <sheet name=" Račun financiranja" sheetId="5" r:id="rId3"/>
    <sheet name="Posebni dio" sheetId="7" r:id="rId4"/>
  </sheets>
  <definedNames>
    <definedName name="_xlnm.Print_Area" localSheetId="2">' Račun financiranja'!$A$1:$G$26</definedName>
    <definedName name="_xlnm.Print_Area" localSheetId="1">' Račun prihoda i rashoda'!$A$1:$G$70</definedName>
    <definedName name="_xlnm.Print_Area" localSheetId="0">' Sažetak'!$A$1:$J$42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3" i="4" l="1"/>
  <c r="D32" i="4" s="1"/>
  <c r="E33" i="4"/>
  <c r="E32" i="4" s="1"/>
  <c r="F33" i="4"/>
  <c r="F32" i="4" s="1"/>
  <c r="G33" i="4"/>
  <c r="G32" i="4" s="1"/>
  <c r="C34" i="4"/>
  <c r="C33" i="4" s="1"/>
  <c r="C32" i="4" s="1"/>
  <c r="G10" i="4"/>
  <c r="F10" i="4"/>
  <c r="G13" i="4"/>
  <c r="F13" i="4"/>
  <c r="E70" i="4"/>
  <c r="E10" i="4"/>
  <c r="G12" i="4"/>
  <c r="F12" i="4"/>
  <c r="E12" i="4"/>
  <c r="E13" i="4"/>
  <c r="G52" i="4"/>
  <c r="F52" i="4"/>
  <c r="E52" i="4"/>
  <c r="G53" i="4"/>
  <c r="F53" i="4"/>
  <c r="E53" i="4"/>
  <c r="D10" i="4"/>
  <c r="D12" i="4"/>
  <c r="D42" i="4"/>
  <c r="D70" i="4"/>
  <c r="D40" i="4" l="1"/>
  <c r="D52" i="4"/>
  <c r="D43" i="4"/>
  <c r="D41" i="4"/>
  <c r="D13" i="4"/>
  <c r="D26" i="4"/>
  <c r="F49" i="7"/>
  <c r="F56" i="7"/>
  <c r="I65" i="7"/>
  <c r="I64" i="7" s="1"/>
  <c r="H65" i="7"/>
  <c r="G65" i="7"/>
  <c r="H64" i="7"/>
  <c r="G64" i="7"/>
  <c r="I61" i="7"/>
  <c r="H61" i="7"/>
  <c r="G61" i="7"/>
  <c r="G60" i="7" s="1"/>
  <c r="I60" i="7"/>
  <c r="H60" i="7"/>
  <c r="I56" i="7"/>
  <c r="H56" i="7"/>
  <c r="G56" i="7"/>
  <c r="I53" i="7"/>
  <c r="I52" i="7" s="1"/>
  <c r="H53" i="7"/>
  <c r="H52" i="7" s="1"/>
  <c r="G53" i="7"/>
  <c r="G52" i="7" s="1"/>
  <c r="F11" i="2"/>
  <c r="G68" i="4"/>
  <c r="G67" i="4" s="1"/>
  <c r="F68" i="4"/>
  <c r="F67" i="4" s="1"/>
  <c r="E68" i="4"/>
  <c r="E67" i="4" s="1"/>
  <c r="D68" i="4"/>
  <c r="D67" i="4" s="1"/>
  <c r="C53" i="4"/>
  <c r="C52" i="4"/>
  <c r="G43" i="4"/>
  <c r="F43" i="4"/>
  <c r="E43" i="4"/>
  <c r="G40" i="4"/>
  <c r="F40" i="4"/>
  <c r="E40" i="4"/>
  <c r="G38" i="4"/>
  <c r="F38" i="4"/>
  <c r="E38" i="4"/>
  <c r="D38" i="4"/>
  <c r="G36" i="4"/>
  <c r="F36" i="4"/>
  <c r="E36" i="4"/>
  <c r="D36" i="4"/>
  <c r="G25" i="4"/>
  <c r="G24" i="4" s="1"/>
  <c r="J15" i="2" s="1"/>
  <c r="F25" i="4"/>
  <c r="F24" i="4" s="1"/>
  <c r="I15" i="2" s="1"/>
  <c r="E25" i="4"/>
  <c r="E24" i="4" s="1"/>
  <c r="H15" i="2" s="1"/>
  <c r="D25" i="4"/>
  <c r="D24" i="4" s="1"/>
  <c r="G23" i="4"/>
  <c r="F23" i="4"/>
  <c r="E23" i="4"/>
  <c r="D23" i="4"/>
  <c r="G22" i="4"/>
  <c r="F22" i="4"/>
  <c r="E22" i="4"/>
  <c r="D22" i="4"/>
  <c r="G21" i="4"/>
  <c r="F21" i="4"/>
  <c r="E21" i="4"/>
  <c r="D21" i="4"/>
  <c r="G20" i="4"/>
  <c r="F20" i="4"/>
  <c r="E20" i="4"/>
  <c r="D20" i="4"/>
  <c r="G19" i="4"/>
  <c r="F19" i="4"/>
  <c r="E19" i="4"/>
  <c r="D19" i="4"/>
  <c r="G9" i="4"/>
  <c r="J11" i="2" s="1"/>
  <c r="F9" i="4"/>
  <c r="I11" i="2" s="1"/>
  <c r="E9" i="4"/>
  <c r="H11" i="2" s="1"/>
  <c r="C68" i="4"/>
  <c r="C67" i="4" s="1"/>
  <c r="C43" i="4"/>
  <c r="C40" i="4"/>
  <c r="C38" i="4"/>
  <c r="C36" i="4"/>
  <c r="C44" i="4"/>
  <c r="C42" i="4"/>
  <c r="C41" i="4"/>
  <c r="C9" i="4"/>
  <c r="I23" i="7"/>
  <c r="H23" i="7"/>
  <c r="G23" i="7"/>
  <c r="F23" i="7"/>
  <c r="I20" i="7"/>
  <c r="H20" i="7"/>
  <c r="G20" i="7"/>
  <c r="F20" i="7"/>
  <c r="I13" i="7"/>
  <c r="I12" i="7" s="1"/>
  <c r="I11" i="7" s="1"/>
  <c r="H13" i="7"/>
  <c r="H12" i="7" s="1"/>
  <c r="H11" i="7" s="1"/>
  <c r="G13" i="7"/>
  <c r="G12" i="7" s="1"/>
  <c r="F13" i="7"/>
  <c r="F12" i="7" s="1"/>
  <c r="C25" i="4"/>
  <c r="C24" i="4" s="1"/>
  <c r="F15" i="2" s="1"/>
  <c r="C23" i="4"/>
  <c r="C22" i="4"/>
  <c r="C21" i="4"/>
  <c r="C20" i="4"/>
  <c r="C19" i="4"/>
  <c r="G15" i="2" l="1"/>
  <c r="I19" i="7"/>
  <c r="H19" i="7"/>
  <c r="G19" i="7"/>
  <c r="D9" i="4"/>
  <c r="G11" i="2" s="1"/>
  <c r="F18" i="4"/>
  <c r="I14" i="2" s="1"/>
  <c r="G18" i="4"/>
  <c r="J14" i="2" s="1"/>
  <c r="E18" i="4"/>
  <c r="H14" i="2" s="1"/>
  <c r="G11" i="7"/>
  <c r="E51" i="4"/>
  <c r="I59" i="7"/>
  <c r="F51" i="4"/>
  <c r="G59" i="7"/>
  <c r="G51" i="4"/>
  <c r="H59" i="7"/>
  <c r="C18" i="4"/>
  <c r="F14" i="2" s="1"/>
  <c r="F19" i="7"/>
  <c r="D18" i="4"/>
  <c r="G14" i="2" s="1"/>
  <c r="D51" i="4"/>
  <c r="F11" i="7"/>
  <c r="E70" i="7"/>
  <c r="E69" i="7" s="1"/>
  <c r="E74" i="7"/>
  <c r="E73" i="7" s="1"/>
  <c r="E65" i="7"/>
  <c r="E64" i="7" s="1"/>
  <c r="C50" i="4" s="1"/>
  <c r="G17" i="4" l="1"/>
  <c r="F17" i="4"/>
  <c r="E17" i="4"/>
  <c r="C17" i="4"/>
  <c r="D17" i="4"/>
  <c r="E68" i="7"/>
  <c r="I89" i="7" l="1"/>
  <c r="I88" i="7" s="1"/>
  <c r="I87" i="7" s="1"/>
  <c r="H89" i="7"/>
  <c r="H88" i="7" s="1"/>
  <c r="H87" i="7" s="1"/>
  <c r="G89" i="7"/>
  <c r="G88" i="7" s="1"/>
  <c r="G87" i="7" s="1"/>
  <c r="F89" i="7"/>
  <c r="F88" i="7" s="1"/>
  <c r="F87" i="7" s="1"/>
  <c r="E89" i="7"/>
  <c r="E88" i="7" s="1"/>
  <c r="E87" i="7" s="1"/>
  <c r="I84" i="7"/>
  <c r="I83" i="7" s="1"/>
  <c r="I82" i="7" s="1"/>
  <c r="H84" i="7"/>
  <c r="H83" i="7" s="1"/>
  <c r="H82" i="7" s="1"/>
  <c r="G84" i="7"/>
  <c r="G83" i="7" s="1"/>
  <c r="G82" i="7" s="1"/>
  <c r="F84" i="7"/>
  <c r="F83" i="7" s="1"/>
  <c r="F82" i="7" s="1"/>
  <c r="E84" i="7"/>
  <c r="E83" i="7" s="1"/>
  <c r="E82" i="7" s="1"/>
  <c r="I79" i="7"/>
  <c r="I78" i="7" s="1"/>
  <c r="I77" i="7" s="1"/>
  <c r="H79" i="7"/>
  <c r="H78" i="7" s="1"/>
  <c r="H77" i="7" s="1"/>
  <c r="G79" i="7"/>
  <c r="G78" i="7" s="1"/>
  <c r="G77" i="7" s="1"/>
  <c r="F79" i="7"/>
  <c r="F78" i="7" s="1"/>
  <c r="F77" i="7" s="1"/>
  <c r="E79" i="7"/>
  <c r="E78" i="7" s="1"/>
  <c r="E77" i="7" s="1"/>
  <c r="I74" i="7"/>
  <c r="I73" i="7" s="1"/>
  <c r="G50" i="4" s="1"/>
  <c r="G49" i="4" s="1"/>
  <c r="H74" i="7"/>
  <c r="H73" i="7" s="1"/>
  <c r="F50" i="4" s="1"/>
  <c r="F49" i="4" s="1"/>
  <c r="G74" i="7"/>
  <c r="G73" i="7" s="1"/>
  <c r="E50" i="4" s="1"/>
  <c r="E49" i="4" s="1"/>
  <c r="F74" i="7"/>
  <c r="F73" i="7" s="1"/>
  <c r="I70" i="7"/>
  <c r="I69" i="7" s="1"/>
  <c r="H70" i="7"/>
  <c r="H69" i="7" s="1"/>
  <c r="G70" i="7"/>
  <c r="G69" i="7" s="1"/>
  <c r="F70" i="7"/>
  <c r="F69" i="7" s="1"/>
  <c r="F65" i="7"/>
  <c r="F64" i="7" s="1"/>
  <c r="F61" i="7"/>
  <c r="F60" i="7" s="1"/>
  <c r="E61" i="7"/>
  <c r="E60" i="7" s="1"/>
  <c r="E56" i="7"/>
  <c r="F53" i="7"/>
  <c r="E53" i="7"/>
  <c r="I49" i="7"/>
  <c r="H49" i="7"/>
  <c r="G49" i="7"/>
  <c r="E49" i="7"/>
  <c r="I46" i="7"/>
  <c r="H46" i="7"/>
  <c r="G46" i="7"/>
  <c r="F46" i="7"/>
  <c r="E46" i="7"/>
  <c r="I41" i="7"/>
  <c r="I40" i="7" s="1"/>
  <c r="H41" i="7"/>
  <c r="H40" i="7" s="1"/>
  <c r="G41" i="7"/>
  <c r="G40" i="7" s="1"/>
  <c r="F41" i="7"/>
  <c r="F40" i="7" s="1"/>
  <c r="E41" i="7"/>
  <c r="E40" i="7" s="1"/>
  <c r="I38" i="7"/>
  <c r="H38" i="7"/>
  <c r="G38" i="7"/>
  <c r="F38" i="7"/>
  <c r="E38" i="7"/>
  <c r="I32" i="7"/>
  <c r="H32" i="7"/>
  <c r="G32" i="7"/>
  <c r="F32" i="7"/>
  <c r="E32" i="7"/>
  <c r="I29" i="7"/>
  <c r="H29" i="7"/>
  <c r="G29" i="7"/>
  <c r="F29" i="7"/>
  <c r="E29" i="7"/>
  <c r="I26" i="7"/>
  <c r="H26" i="7"/>
  <c r="G26" i="7"/>
  <c r="F26" i="7"/>
  <c r="E26" i="7"/>
  <c r="E23" i="7"/>
  <c r="E20" i="7"/>
  <c r="E13" i="7"/>
  <c r="E12" i="7" s="1"/>
  <c r="F42" i="2"/>
  <c r="G39" i="2" s="1"/>
  <c r="G42" i="2" s="1"/>
  <c r="H39" i="2" s="1"/>
  <c r="H42" i="2" s="1"/>
  <c r="I39" i="2" s="1"/>
  <c r="I42" i="2" s="1"/>
  <c r="J39" i="2" s="1"/>
  <c r="J42" i="2" s="1"/>
  <c r="J24" i="2"/>
  <c r="I24" i="2"/>
  <c r="H24" i="2"/>
  <c r="G24" i="2"/>
  <c r="F24" i="2"/>
  <c r="J13" i="2"/>
  <c r="I13" i="2"/>
  <c r="H13" i="2"/>
  <c r="G13" i="2"/>
  <c r="F13" i="2"/>
  <c r="J10" i="2"/>
  <c r="I10" i="2"/>
  <c r="H10" i="2"/>
  <c r="G10" i="2"/>
  <c r="F10" i="2"/>
  <c r="E57" i="4" l="1"/>
  <c r="H16" i="2"/>
  <c r="H25" i="2" s="1"/>
  <c r="H32" i="2" s="1"/>
  <c r="H33" i="2" s="1"/>
  <c r="D50" i="4"/>
  <c r="D49" i="4" s="1"/>
  <c r="E52" i="7"/>
  <c r="F57" i="4"/>
  <c r="E11" i="7"/>
  <c r="C51" i="4"/>
  <c r="C49" i="4" s="1"/>
  <c r="G57" i="4"/>
  <c r="E59" i="7"/>
  <c r="C57" i="4"/>
  <c r="D57" i="4"/>
  <c r="G16" i="2"/>
  <c r="G25" i="2" s="1"/>
  <c r="G32" i="2" s="1"/>
  <c r="G33" i="2" s="1"/>
  <c r="F16" i="2"/>
  <c r="F25" i="2" s="1"/>
  <c r="F32" i="2" s="1"/>
  <c r="F33" i="2" s="1"/>
  <c r="I25" i="7"/>
  <c r="G55" i="4" s="1"/>
  <c r="G54" i="4" s="1"/>
  <c r="F59" i="7"/>
  <c r="F45" i="7"/>
  <c r="D60" i="4" s="1"/>
  <c r="D59" i="4" s="1"/>
  <c r="G45" i="7"/>
  <c r="H45" i="7"/>
  <c r="F31" i="7"/>
  <c r="D58" i="4" s="1"/>
  <c r="I45" i="7"/>
  <c r="E25" i="7"/>
  <c r="C55" i="4" s="1"/>
  <c r="C54" i="4" s="1"/>
  <c r="G31" i="7"/>
  <c r="E58" i="4" s="1"/>
  <c r="E56" i="4" s="1"/>
  <c r="F25" i="7"/>
  <c r="F18" i="7" s="1"/>
  <c r="G25" i="7"/>
  <c r="E55" i="4" s="1"/>
  <c r="E54" i="4" s="1"/>
  <c r="H25" i="7"/>
  <c r="F55" i="4" s="1"/>
  <c r="F54" i="4" s="1"/>
  <c r="F52" i="7"/>
  <c r="H68" i="7"/>
  <c r="F68" i="7"/>
  <c r="G68" i="7"/>
  <c r="H31" i="7"/>
  <c r="F58" i="4" s="1"/>
  <c r="I68" i="7"/>
  <c r="I31" i="7"/>
  <c r="G58" i="4" s="1"/>
  <c r="E45" i="7"/>
  <c r="C60" i="4" s="1"/>
  <c r="C59" i="4" s="1"/>
  <c r="E31" i="7"/>
  <c r="C58" i="4" s="1"/>
  <c r="E19" i="7"/>
  <c r="I16" i="2"/>
  <c r="I25" i="2" s="1"/>
  <c r="I32" i="2" s="1"/>
  <c r="I33" i="2" s="1"/>
  <c r="J16" i="2"/>
  <c r="J25" i="2" s="1"/>
  <c r="J32" i="2" s="1"/>
  <c r="J33" i="2" s="1"/>
  <c r="G56" i="4" l="1"/>
  <c r="D56" i="4"/>
  <c r="C56" i="4"/>
  <c r="C48" i="4" s="1"/>
  <c r="F56" i="4"/>
  <c r="D55" i="4"/>
  <c r="D54" i="4" s="1"/>
  <c r="D48" i="4" s="1"/>
  <c r="F10" i="7"/>
  <c r="G60" i="4"/>
  <c r="G59" i="4" s="1"/>
  <c r="G48" i="4" s="1"/>
  <c r="I18" i="7"/>
  <c r="I10" i="7" s="1"/>
  <c r="F60" i="4"/>
  <c r="F59" i="4" s="1"/>
  <c r="H18" i="7"/>
  <c r="H10" i="7" s="1"/>
  <c r="E60" i="4"/>
  <c r="E59" i="4" s="1"/>
  <c r="E48" i="4" s="1"/>
  <c r="G18" i="7"/>
  <c r="G10" i="7" s="1"/>
  <c r="E18" i="7"/>
  <c r="E10" i="7" s="1"/>
  <c r="F48" i="4" l="1"/>
</calcChain>
</file>

<file path=xl/sharedStrings.xml><?xml version="1.0" encoding="utf-8"?>
<sst xmlns="http://schemas.openxmlformats.org/spreadsheetml/2006/main" count="309" uniqueCount="137">
  <si>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</si>
  <si>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</si>
  <si>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</si>
  <si>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</si>
  <si>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</si>
  <si>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</si>
  <si>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</si>
  <si>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</si>
  <si>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</si>
  <si>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</si>
  <si>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</si>
  <si>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</si>
  <si>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</si>
  <si>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IZVRŠENJE 
(t-2)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</si>
  <si>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</si>
  <si>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</si>
  <si>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</si>
  <si>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</si>
  <si>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</si>
  <si>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</si>
  <si>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</si>
  <si>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</si>
  <si>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</si>
  <si>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>TEKUĆI PLAN 
(t-1)</t>
  </si>
  <si>
    <t>PLAN 
(t)</t>
  </si>
  <si>
    <t>PROJEKCIJA 
(t+1)</t>
  </si>
  <si>
    <t>PROJEKCIJA
(t+2)</t>
  </si>
  <si>
    <t xml:space="preserve">A. RAČUN PRIHODA I RASHODA </t>
  </si>
  <si>
    <t>A1. PRIHODI I RASHODI PREMA EKONOMSKOJ KLASIFIKACIJI</t>
  </si>
  <si>
    <t>UKUPNO PRIHODI</t>
  </si>
  <si>
    <t>Prihodi poslovanja</t>
  </si>
  <si>
    <t>…</t>
  </si>
  <si>
    <t>UKUPNO RASHODI</t>
  </si>
  <si>
    <t>Rashodi poslovanja</t>
  </si>
  <si>
    <t>Rashodi za zaposlene</t>
  </si>
  <si>
    <t>Materijalni rashodi</t>
  </si>
  <si>
    <t>Rashodi za nabavu nefinancijske imovine</t>
  </si>
  <si>
    <t>A2. PRIHODI I RASHODI PREMA IZVORIMA FINANCIRANJA</t>
  </si>
  <si>
    <t>Razred/
skupina</t>
  </si>
  <si>
    <t>Opći prihodi i primici</t>
  </si>
  <si>
    <t>Vlastiti prihodi</t>
  </si>
  <si>
    <t>A3. RASHODI PREMA FUNKCIJSKOJ KLASIFIKACIJI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</si>
  <si>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</si>
  <si>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</si>
  <si>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</si>
  <si>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</si>
  <si>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</si>
  <si>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</si>
  <si>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</si>
  <si>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</si>
  <si>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</si>
  <si>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Ostali prihodi za posebne namjene</t>
  </si>
  <si>
    <t>Prihodi za posebne namjene</t>
  </si>
  <si>
    <t>Namjenski primici</t>
  </si>
  <si>
    <t>Namjenski primici od zaduživanja</t>
  </si>
  <si>
    <t>VIŠAK / MANJAK TEKUĆE GODINE
(VIŠAK / MANJAK + NETO FINANCIRANJE)</t>
  </si>
  <si>
    <t>Prihodi od prodaje proizvoda i robe te pruženih usluga, prihodi od donacija te povrati po protestiranim jamstvima</t>
  </si>
  <si>
    <t>PROGRAM 6000</t>
  </si>
  <si>
    <t>Odgoj i obrazpovanje</t>
  </si>
  <si>
    <t>Aktivnost A600002</t>
  </si>
  <si>
    <t>Osnovno školstvo</t>
  </si>
  <si>
    <t>Izvor financiranja 5.2</t>
  </si>
  <si>
    <t>DECENTRALIZIRANA SREDSTVA</t>
  </si>
  <si>
    <t>Financijski rashodi</t>
  </si>
  <si>
    <t>Naknade građanima i kućanstvima na temelju osiguranja i druge naknade</t>
  </si>
  <si>
    <t>Aktivnost A600006</t>
  </si>
  <si>
    <t>Osnovno školstvo - financiranje iznad minimalnog standarda</t>
  </si>
  <si>
    <t>Izvor financiranja 3.1</t>
  </si>
  <si>
    <t>VLASTITI PRIHODI</t>
  </si>
  <si>
    <t>Rashodi za nabavu proizvedene dugotrajne imovine</t>
  </si>
  <si>
    <t>Izvor financiranja 4.2</t>
  </si>
  <si>
    <t>PRIHODI ZA POSEBNE NAMJENE</t>
  </si>
  <si>
    <t>Izvor financiranja 5.3</t>
  </si>
  <si>
    <t>POMOĆI</t>
  </si>
  <si>
    <t>Tekuće donacije u naravi</t>
  </si>
  <si>
    <t>POMOĆI - PLAĆE MZO</t>
  </si>
  <si>
    <t>Izvor financiranja 6.2</t>
  </si>
  <si>
    <t>DONACIJE</t>
  </si>
  <si>
    <t>Izvor financiranja 7.2</t>
  </si>
  <si>
    <t>PRIHODI OD PRODAJE NEFINANCIJSKE IMOVINE</t>
  </si>
  <si>
    <t>Izvor financiranja 5.1</t>
  </si>
  <si>
    <t>POMOĆI BPŽ</t>
  </si>
  <si>
    <t>Izvor financiranja 1.1</t>
  </si>
  <si>
    <t>Aktivnost A600018</t>
  </si>
  <si>
    <t>POMOĆNICI U NASTAVI- S OSMJEHOM U ŠKOLU 6</t>
  </si>
  <si>
    <t>Izvor financiranja 5.1,</t>
  </si>
  <si>
    <t>Aktivnost A600038</t>
  </si>
  <si>
    <t>POMOĆNICI U NASTAVI- S OSMJEHOM U ŠKOLU 7</t>
  </si>
  <si>
    <t>Aktivnost A600014</t>
  </si>
  <si>
    <t>ŠKOLSKA SHEMA</t>
  </si>
  <si>
    <t>Aktivnost A600027</t>
  </si>
  <si>
    <t>MEDNI DAN</t>
  </si>
  <si>
    <t>Aktivnost A600031</t>
  </si>
  <si>
    <t>PREHRANA ZA UČENIKE OSNOVNIH ŠKOLA</t>
  </si>
  <si>
    <t xml:space="preserve">POMOĆI </t>
  </si>
  <si>
    <t>FINANCIJSKI PLAN PRORAČUNSKOG KORISNIKA JEDINICE LOKALNE I PODRUČNE (REGIONALNE) SAMOUPRAVE 
ZA 2025. I PROJEKCIJA ZA 2026. I 2027. GODINU</t>
  </si>
  <si>
    <t>OSNOVNA ŠKOLA "MATIJA GUBEC" CERNIK</t>
  </si>
  <si>
    <t>Šifra</t>
  </si>
  <si>
    <t xml:space="preserve">Naziv </t>
  </si>
  <si>
    <t>Pomoći iz inozemstva i od subjkata unutar općeg proračuna</t>
  </si>
  <si>
    <t>Prihodi od upravnih i administrativnih pristojbi, pristojbi po posebnim propisima i naknada</t>
  </si>
  <si>
    <t>Prihodi od nadležnog proračuna i od HZZO-a temeljem ugovorenih obveza</t>
  </si>
  <si>
    <t>Ostali rashodi</t>
  </si>
  <si>
    <t xml:space="preserve"> 1.1</t>
  </si>
  <si>
    <t xml:space="preserve"> 5.2</t>
  </si>
  <si>
    <t xml:space="preserve"> 3.1</t>
  </si>
  <si>
    <t xml:space="preserve"> 4.2</t>
  </si>
  <si>
    <t xml:space="preserve"> 5.1</t>
  </si>
  <si>
    <t xml:space="preserve"> 5.3</t>
  </si>
  <si>
    <t xml:space="preserve"> 6.2</t>
  </si>
  <si>
    <t>Decentralizirana sredstva</t>
  </si>
  <si>
    <t>Pomoći</t>
  </si>
  <si>
    <t>Pomoći BPŽ</t>
  </si>
  <si>
    <t>Donacije</t>
  </si>
  <si>
    <t>09</t>
  </si>
  <si>
    <t>Obrazovanje</t>
  </si>
  <si>
    <t>091</t>
  </si>
  <si>
    <t>Predškolsko i osnovno obrazovanje</t>
  </si>
  <si>
    <t>096</t>
  </si>
  <si>
    <t>Dodatne usluge u obrazovanju</t>
  </si>
  <si>
    <t>Razdjel 003</t>
  </si>
  <si>
    <t>UO za obrazovanje, sport i kulturu</t>
  </si>
  <si>
    <t>Proračunski korisnik 9265</t>
  </si>
  <si>
    <t>OŠ Matija Gubec Cernik</t>
  </si>
  <si>
    <t>Glavni program A05</t>
  </si>
  <si>
    <t>Obrazovanje, sport i kultura</t>
  </si>
  <si>
    <t>Glava 01</t>
  </si>
  <si>
    <t>Osnovne škole</t>
  </si>
  <si>
    <t>PRORAČUN JEDINICE LOKALNE I PODRUČNE (REGIONALNE) SAMOUPRAVE/
FINANCIJSKI PLAN PRORAČUNSKOG KORISNIKA JEDINICE LOKALNE I PODRUČNE (REGIONALNE) SAMOUPRAVE 
ZA GODINU 2026. I PROJEKCIJE ZA GODINU 2027. i 2028.</t>
  </si>
  <si>
    <t>IZVRŠENJE 
2024.</t>
  </si>
  <si>
    <t>TEKUĆI PLAN 
2025.</t>
  </si>
  <si>
    <t>PLAN 
2026.</t>
  </si>
  <si>
    <t>PROJEKCIJA 
2027.</t>
  </si>
  <si>
    <t>PROJEKCIJA
2028.</t>
  </si>
  <si>
    <t>OSNOVNA ŠKOLA MATIJA GUBEC CERNIK</t>
  </si>
  <si>
    <t>Dodatna ulaganja na građevinskim objektima</t>
  </si>
  <si>
    <t>Rashodi za dodatna ulaganja na građevinskim objektima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</si>
</sst>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84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>
      <alignment vertical="center" wrapText="1"/>
    </xf>
    <xf numFmtId="0" fontId="6" fillId="0" borderId="0" xfId="2" applyNumberFormat="1" applyFont="1" applyFill="1" applyBorder="1" applyAlignment="1" applyProtection="1">
      <alignment horizontal="left" wrapText="1"/>
    </xf>
    <xf numFmtId="0" fontId="10" fillId="0" borderId="0" xfId="2" applyNumberFormat="1" applyFont="1" applyFill="1" applyBorder="1" applyAlignment="1" applyProtection="1">
      <alignment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3" fontId="13" fillId="3" borderId="4" xfId="2" applyNumberFormat="1" applyFont="1" applyFill="1" applyBorder="1" applyAlignment="1">
      <alignment horizontal="right"/>
    </xf>
    <xf numFmtId="3" fontId="13" fillId="0" borderId="4" xfId="2" applyNumberFormat="1" applyFont="1" applyFill="1" applyBorder="1" applyAlignment="1">
      <alignment horizontal="right"/>
    </xf>
    <xf numFmtId="0" fontId="15" fillId="3" borderId="2" xfId="2" applyFont="1" applyFill="1" applyBorder="1" applyAlignment="1">
      <alignment horizontal="left" vertical="center"/>
    </xf>
    <xf numFmtId="3" fontId="13" fillId="0" borderId="4" xfId="2" applyNumberFormat="1" applyFont="1" applyFill="1" applyBorder="1" applyAlignment="1" applyProtection="1">
      <alignment horizontal="right" wrapText="1"/>
    </xf>
    <xf numFmtId="3" fontId="13" fillId="0" borderId="4" xfId="2" applyNumberFormat="1" applyFont="1" applyBorder="1" applyAlignment="1">
      <alignment horizontal="right"/>
    </xf>
    <xf numFmtId="0" fontId="10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/>
    <xf numFmtId="0" fontId="6" fillId="0" borderId="0" xfId="2" quotePrefix="1" applyNumberFormat="1" applyFont="1" applyFill="1" applyBorder="1" applyAlignment="1" applyProtection="1">
      <alignment horizontal="center" vertical="center" wrapText="1"/>
    </xf>
    <xf numFmtId="3" fontId="15" fillId="4" borderId="2" xfId="2" quotePrefix="1" applyNumberFormat="1" applyFont="1" applyFill="1" applyBorder="1" applyAlignment="1">
      <alignment horizontal="right"/>
    </xf>
    <xf numFmtId="3" fontId="15" fillId="4" borderId="4" xfId="2" applyNumberFormat="1" applyFont="1" applyFill="1" applyBorder="1" applyAlignment="1" applyProtection="1">
      <alignment horizontal="right" wrapText="1"/>
    </xf>
    <xf numFmtId="3" fontId="15" fillId="3" borderId="2" xfId="2" quotePrefix="1" applyNumberFormat="1" applyFont="1" applyFill="1" applyBorder="1" applyAlignment="1">
      <alignment horizontal="right"/>
    </xf>
    <xf numFmtId="3" fontId="15" fillId="3" borderId="4" xfId="2" quotePrefix="1" applyNumberFormat="1" applyFont="1" applyFill="1" applyBorder="1" applyAlignment="1">
      <alignment horizontal="right"/>
    </xf>
    <xf numFmtId="0" fontId="18" fillId="0" borderId="0" xfId="2" applyFont="1" applyAlignment="1">
      <alignment wrapText="1"/>
    </xf>
    <xf numFmtId="0" fontId="19" fillId="0" borderId="0" xfId="2" quotePrefix="1" applyNumberFormat="1" applyFont="1" applyFill="1" applyBorder="1" applyAlignment="1" applyProtection="1">
      <alignment horizontal="center" vertical="center" wrapText="1"/>
    </xf>
    <xf numFmtId="0" fontId="20" fillId="0" borderId="0" xfId="2" applyNumberFormat="1" applyFont="1" applyFill="1" applyBorder="1" applyAlignment="1" applyProtection="1">
      <alignment horizontal="center" vertical="center" wrapText="1"/>
    </xf>
    <xf numFmtId="0" fontId="16" fillId="0" borderId="0" xfId="2" applyNumberFormat="1" applyFont="1" applyFill="1" applyBorder="1" applyAlignment="1" applyProtection="1"/>
    <xf numFmtId="3" fontId="13" fillId="3" borderId="2" xfId="2" quotePrefix="1" applyNumberFormat="1" applyFont="1" applyFill="1" applyBorder="1" applyAlignment="1">
      <alignment horizontal="right"/>
    </xf>
    <xf numFmtId="3" fontId="13" fillId="3" borderId="4" xfId="2" quotePrefix="1" applyNumberFormat="1" applyFont="1" applyFill="1" applyBorder="1" applyAlignment="1">
      <alignment horizontal="right"/>
    </xf>
    <xf numFmtId="0" fontId="17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NumberFormat="1" applyFont="1" applyFill="1" applyBorder="1" applyAlignment="1" applyProtection="1">
      <alignment vertical="center"/>
    </xf>
    <xf numFmtId="0" fontId="6" fillId="0" borderId="0" xfId="3" applyNumberFormat="1" applyFont="1" applyFill="1" applyBorder="1" applyAlignment="1" applyProtection="1">
      <alignment horizontal="center" vertical="center" wrapText="1"/>
    </xf>
    <xf numFmtId="0" fontId="4" fillId="0" borderId="0" xfId="3" applyFont="1"/>
    <xf numFmtId="0" fontId="8" fillId="0" borderId="0" xfId="3" applyNumberFormat="1" applyFont="1" applyFill="1" applyBorder="1" applyAlignment="1" applyProtection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3" fillId="3" borderId="4" xfId="3" applyNumberFormat="1" applyFont="1" applyFill="1" applyBorder="1" applyAlignment="1" applyProtection="1">
      <alignment horizontal="center" vertical="center" wrapText="1"/>
    </xf>
    <xf numFmtId="0" fontId="13" fillId="3" borderId="5" xfId="3" applyNumberFormat="1" applyFont="1" applyFill="1" applyBorder="1" applyAlignment="1" applyProtection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21" fillId="0" borderId="0" xfId="3" applyFont="1" applyFill="1"/>
    <xf numFmtId="0" fontId="15" fillId="2" borderId="4" xfId="3" applyNumberFormat="1" applyFont="1" applyFill="1" applyBorder="1" applyAlignment="1" applyProtection="1">
      <alignment horizontal="left" vertical="center" wrapText="1"/>
    </xf>
    <xf numFmtId="3" fontId="8" fillId="2" borderId="4" xfId="3" applyNumberFormat="1" applyFont="1" applyFill="1" applyBorder="1" applyAlignment="1">
      <alignment horizontal="right"/>
    </xf>
    <xf numFmtId="0" fontId="16" fillId="2" borderId="4" xfId="3" applyNumberFormat="1" applyFont="1" applyFill="1" applyBorder="1" applyAlignment="1" applyProtection="1">
      <alignment horizontal="left" vertical="center" wrapText="1"/>
    </xf>
    <xf numFmtId="0" fontId="16" fillId="2" borderId="4" xfId="3" quotePrefix="1" applyFont="1" applyFill="1" applyBorder="1" applyAlignment="1">
      <alignment horizontal="left" vertical="center"/>
    </xf>
    <xf numFmtId="0" fontId="22" fillId="2" borderId="4" xfId="3" quotePrefix="1" applyFont="1" applyFill="1" applyBorder="1" applyAlignment="1">
      <alignment horizontal="left" vertical="center" wrapText="1"/>
    </xf>
    <xf numFmtId="0" fontId="15" fillId="2" borderId="4" xfId="3" applyNumberFormat="1" applyFont="1" applyFill="1" applyBorder="1" applyAlignment="1" applyProtection="1">
      <alignment vertical="center" wrapText="1"/>
    </xf>
    <xf numFmtId="0" fontId="16" fillId="2" borderId="4" xfId="3" applyNumberFormat="1" applyFont="1" applyFill="1" applyBorder="1" applyAlignment="1" applyProtection="1">
      <alignment vertical="center" wrapText="1"/>
    </xf>
    <xf numFmtId="0" fontId="22" fillId="2" borderId="4" xfId="3" applyFont="1" applyFill="1" applyBorder="1" applyAlignment="1">
      <alignment horizontal="left" vertical="center" indent="1"/>
    </xf>
    <xf numFmtId="0" fontId="16" fillId="2" borderId="4" xfId="3" applyNumberFormat="1" applyFont="1" applyFill="1" applyBorder="1" applyAlignment="1" applyProtection="1">
      <alignment horizontal="left" vertical="center" wrapText="1" indent="2"/>
    </xf>
    <xf numFmtId="0" fontId="5" fillId="0" borderId="0" xfId="3" applyNumberFormat="1" applyFont="1" applyFill="1" applyBorder="1" applyAlignment="1" applyProtection="1">
      <alignment vertical="center" wrapText="1"/>
    </xf>
    <xf numFmtId="49" fontId="15" fillId="2" borderId="4" xfId="3" applyNumberFormat="1" applyFont="1" applyFill="1" applyBorder="1" applyAlignment="1" applyProtection="1">
      <alignment horizontal="left" vertical="center" wrapText="1"/>
    </xf>
    <xf numFmtId="49" fontId="16" fillId="2" borderId="4" xfId="3" applyNumberFormat="1" applyFont="1" applyFill="1" applyBorder="1" applyAlignment="1" applyProtection="1">
      <alignment horizontal="left" vertical="center" wrapText="1" indent="2"/>
    </xf>
    <xf numFmtId="49" fontId="16" fillId="2" borderId="4" xfId="3" quotePrefix="1" applyNumberFormat="1" applyFont="1" applyFill="1" applyBorder="1" applyAlignment="1">
      <alignment horizontal="left" vertical="center" indent="2"/>
    </xf>
    <xf numFmtId="0" fontId="5" fillId="0" borderId="0" xfId="3" applyNumberFormat="1" applyFont="1" applyFill="1" applyBorder="1" applyAlignment="1" applyProtection="1">
      <alignment horizontal="left" vertical="center"/>
    </xf>
    <xf numFmtId="0" fontId="4" fillId="0" borderId="4" xfId="3" applyFont="1" applyBorder="1"/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NumberFormat="1" applyFont="1" applyFill="1" applyBorder="1" applyAlignment="1" applyProtection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NumberFormat="1" applyFont="1" applyFill="1" applyBorder="1" applyAlignment="1" applyProtection="1">
      <alignment horizontal="center" vertical="center" wrapText="1"/>
    </xf>
    <xf numFmtId="0" fontId="4" fillId="0" borderId="4" xfId="3" applyFont="1" applyBorder="1" applyAlignment="1">
      <alignment horizontal="center"/>
    </xf>
    <xf numFmtId="0" fontId="23" fillId="2" borderId="5" xfId="0" applyFont="1" applyFill="1" applyBorder="1" applyAlignment="1">
      <alignment horizontal="left" vertical="center" wrapText="1"/>
    </xf>
    <xf numFmtId="0" fontId="24" fillId="2" borderId="5" xfId="0" applyFont="1" applyFill="1" applyBorder="1" applyAlignment="1">
      <alignment horizontal="left" vertical="center" wrapText="1"/>
    </xf>
    <xf numFmtId="0" fontId="25" fillId="2" borderId="5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 indent="1"/>
    </xf>
    <xf numFmtId="0" fontId="25" fillId="2" borderId="3" xfId="0" applyFont="1" applyFill="1" applyBorder="1" applyAlignment="1">
      <alignment horizontal="left" vertical="center" wrapText="1" indent="1"/>
    </xf>
    <xf numFmtId="0" fontId="25" fillId="2" borderId="5" xfId="0" applyFont="1" applyFill="1" applyBorder="1" applyAlignment="1">
      <alignment horizontal="left" vertical="center" wrapText="1" indent="1"/>
    </xf>
    <xf numFmtId="0" fontId="28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4" fontId="23" fillId="2" borderId="4" xfId="0" applyNumberFormat="1" applyFont="1" applyFill="1" applyBorder="1" applyAlignment="1">
      <alignment horizontal="right"/>
    </xf>
    <xf numFmtId="4" fontId="25" fillId="2" borderId="4" xfId="0" applyNumberFormat="1" applyFont="1" applyFill="1" applyBorder="1" applyAlignment="1">
      <alignment horizontal="right"/>
    </xf>
    <xf numFmtId="4" fontId="25" fillId="2" borderId="5" xfId="0" applyNumberFormat="1" applyFont="1" applyFill="1" applyBorder="1" applyAlignment="1">
      <alignment horizontal="right"/>
    </xf>
    <xf numFmtId="3" fontId="25" fillId="2" borderId="5" xfId="0" applyNumberFormat="1" applyFont="1" applyFill="1" applyBorder="1" applyAlignment="1">
      <alignment horizontal="right"/>
    </xf>
    <xf numFmtId="3" fontId="25" fillId="2" borderId="4" xfId="0" applyNumberFormat="1" applyFont="1" applyFill="1" applyBorder="1" applyAlignment="1">
      <alignment horizontal="right"/>
    </xf>
    <xf numFmtId="3" fontId="25" fillId="2" borderId="4" xfId="0" applyNumberFormat="1" applyFont="1" applyFill="1" applyBorder="1" applyAlignment="1">
      <alignment horizontal="right" wrapText="1"/>
    </xf>
    <xf numFmtId="4" fontId="25" fillId="2" borderId="4" xfId="0" applyNumberFormat="1" applyFont="1" applyFill="1" applyBorder="1" applyAlignment="1">
      <alignment horizontal="right" wrapText="1"/>
    </xf>
    <xf numFmtId="4" fontId="23" fillId="2" borderId="5" xfId="0" applyNumberFormat="1" applyFont="1" applyFill="1" applyBorder="1" applyAlignment="1">
      <alignment horizontal="right"/>
    </xf>
    <xf numFmtId="4" fontId="23" fillId="2" borderId="4" xfId="0" applyNumberFormat="1" applyFont="1" applyFill="1" applyBorder="1" applyAlignment="1">
      <alignment horizontal="right" wrapText="1"/>
    </xf>
    <xf numFmtId="0" fontId="25" fillId="2" borderId="2" xfId="0" applyFont="1" applyFill="1" applyBorder="1" applyAlignment="1">
      <alignment horizontal="left" vertical="center" wrapText="1" indent="1"/>
    </xf>
    <xf numFmtId="0" fontId="25" fillId="2" borderId="3" xfId="0" applyFont="1" applyFill="1" applyBorder="1" applyAlignment="1">
      <alignment horizontal="left" vertical="center" wrapText="1" indent="1"/>
    </xf>
    <xf numFmtId="0" fontId="25" fillId="2" borderId="5" xfId="0" applyFont="1" applyFill="1" applyBorder="1" applyAlignment="1">
      <alignment horizontal="left" vertical="center" wrapText="1" indent="1"/>
    </xf>
    <xf numFmtId="0" fontId="24" fillId="2" borderId="5" xfId="0" applyFont="1" applyFill="1" applyBorder="1" applyAlignment="1">
      <alignment horizontal="left" vertical="center" wrapText="1"/>
    </xf>
    <xf numFmtId="0" fontId="14" fillId="0" borderId="4" xfId="3" quotePrefix="1" applyFont="1" applyFill="1" applyBorder="1" applyAlignment="1">
      <alignment horizontal="center" vertical="center" wrapText="1"/>
    </xf>
    <xf numFmtId="0" fontId="30" fillId="0" borderId="4" xfId="3" applyFont="1" applyBorder="1"/>
    <xf numFmtId="0" fontId="4" fillId="0" borderId="4" xfId="3" applyFont="1" applyBorder="1" applyAlignment="1">
      <alignment horizontal="center" vertical="center"/>
    </xf>
    <xf numFmtId="0" fontId="11" fillId="0" borderId="4" xfId="3" applyFont="1" applyBorder="1" applyAlignment="1">
      <alignment horizontal="left" vertical="center"/>
    </xf>
    <xf numFmtId="0" fontId="12" fillId="0" borderId="4" xfId="3" applyFont="1" applyBorder="1"/>
    <xf numFmtId="0" fontId="30" fillId="0" borderId="4" xfId="3" applyFont="1" applyBorder="1" applyAlignment="1">
      <alignment wrapText="1" shrinkToFit="1"/>
    </xf>
    <xf numFmtId="0" fontId="31" fillId="2" borderId="4" xfId="0" applyFont="1" applyFill="1" applyBorder="1" applyAlignment="1">
      <alignment vertical="center" wrapText="1"/>
    </xf>
    <xf numFmtId="0" fontId="32" fillId="2" borderId="4" xfId="0" quotePrefix="1" applyFont="1" applyFill="1" applyBorder="1" applyAlignment="1">
      <alignment horizontal="left" vertical="center"/>
    </xf>
    <xf numFmtId="0" fontId="31" fillId="2" borderId="4" xfId="0" quotePrefix="1" applyFont="1" applyFill="1" applyBorder="1" applyAlignment="1">
      <alignment horizontal="left" vertical="center"/>
    </xf>
    <xf numFmtId="0" fontId="31" fillId="2" borderId="4" xfId="0" applyFont="1" applyFill="1" applyBorder="1" applyAlignment="1">
      <alignment horizontal="left" vertical="center" wrapText="1"/>
    </xf>
    <xf numFmtId="0" fontId="32" fillId="2" borderId="4" xfId="0" quotePrefix="1" applyFont="1" applyFill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33" fillId="0" borderId="4" xfId="0" applyFont="1" applyBorder="1"/>
    <xf numFmtId="0" fontId="34" fillId="0" borderId="4" xfId="0" applyFont="1" applyBorder="1"/>
    <xf numFmtId="16" fontId="4" fillId="0" borderId="4" xfId="3" applyNumberFormat="1" applyFont="1" applyBorder="1" applyAlignment="1"/>
    <xf numFmtId="0" fontId="4" fillId="0" borderId="4" xfId="3" applyFont="1" applyBorder="1" applyAlignment="1"/>
    <xf numFmtId="0" fontId="11" fillId="0" borderId="4" xfId="3" applyFont="1" applyBorder="1" applyAlignment="1"/>
    <xf numFmtId="0" fontId="15" fillId="2" borderId="4" xfId="3" applyFont="1" applyFill="1" applyBorder="1" applyAlignment="1">
      <alignment horizontal="left" vertical="center" wrapText="1"/>
    </xf>
    <xf numFmtId="0" fontId="16" fillId="2" borderId="4" xfId="3" applyFont="1" applyFill="1" applyBorder="1" applyAlignment="1">
      <alignment horizontal="left" vertical="center" wrapText="1" indent="2"/>
    </xf>
    <xf numFmtId="0" fontId="16" fillId="2" borderId="4" xfId="3" applyFont="1" applyFill="1" applyBorder="1" applyAlignment="1">
      <alignment horizontal="left" vertical="center" wrapText="1"/>
    </xf>
    <xf numFmtId="0" fontId="15" fillId="2" borderId="4" xfId="3" applyFont="1" applyFill="1" applyBorder="1" applyAlignment="1">
      <alignment vertical="center" wrapText="1"/>
    </xf>
    <xf numFmtId="0" fontId="16" fillId="2" borderId="4" xfId="3" applyFont="1" applyFill="1" applyBorder="1" applyAlignment="1">
      <alignment vertical="center" wrapText="1"/>
    </xf>
    <xf numFmtId="0" fontId="22" fillId="2" borderId="4" xfId="3" applyFont="1" applyFill="1" applyBorder="1" applyAlignment="1">
      <alignment horizontal="left" vertical="center" wrapText="1" indent="1"/>
    </xf>
    <xf numFmtId="0" fontId="4" fillId="0" borderId="4" xfId="3" applyFont="1" applyFill="1" applyBorder="1"/>
    <xf numFmtId="0" fontId="15" fillId="0" borderId="4" xfId="3" applyNumberFormat="1" applyFont="1" applyFill="1" applyBorder="1" applyAlignment="1" applyProtection="1">
      <alignment horizontal="left" vertical="center" wrapText="1"/>
    </xf>
    <xf numFmtId="3" fontId="8" fillId="0" borderId="4" xfId="3" applyNumberFormat="1" applyFont="1" applyFill="1" applyBorder="1" applyAlignment="1">
      <alignment horizontal="right"/>
    </xf>
    <xf numFmtId="0" fontId="15" fillId="0" borderId="4" xfId="3" applyFont="1" applyFill="1" applyBorder="1" applyAlignment="1">
      <alignment horizontal="left" vertical="center" wrapText="1"/>
    </xf>
    <xf numFmtId="0" fontId="4" fillId="0" borderId="0" xfId="3" applyFont="1" applyFill="1"/>
    <xf numFmtId="4" fontId="15" fillId="2" borderId="4" xfId="3" applyNumberFormat="1" applyFont="1" applyFill="1" applyBorder="1" applyAlignment="1" applyProtection="1">
      <alignment horizontal="right" vertical="center" wrapText="1"/>
    </xf>
    <xf numFmtId="4" fontId="16" fillId="2" borderId="4" xfId="3" applyNumberFormat="1" applyFont="1" applyFill="1" applyBorder="1" applyAlignment="1" applyProtection="1">
      <alignment horizontal="right" vertical="center" wrapText="1"/>
    </xf>
    <xf numFmtId="4" fontId="16" fillId="2" borderId="4" xfId="3" quotePrefix="1" applyNumberFormat="1" applyFont="1" applyFill="1" applyBorder="1" applyAlignment="1">
      <alignment horizontal="right" vertical="center"/>
    </xf>
    <xf numFmtId="4" fontId="22" fillId="2" borderId="4" xfId="3" quotePrefix="1" applyNumberFormat="1" applyFont="1" applyFill="1" applyBorder="1" applyAlignment="1">
      <alignment horizontal="right" vertical="center"/>
    </xf>
    <xf numFmtId="4" fontId="15" fillId="2" borderId="4" xfId="3" quotePrefix="1" applyNumberFormat="1" applyFont="1" applyFill="1" applyBorder="1" applyAlignment="1">
      <alignment horizontal="right" vertical="center"/>
    </xf>
    <xf numFmtId="4" fontId="16" fillId="2" borderId="4" xfId="3" quotePrefix="1" applyNumberFormat="1" applyFont="1" applyFill="1" applyBorder="1" applyAlignment="1">
      <alignment horizontal="right" vertical="center" wrapText="1"/>
    </xf>
    <xf numFmtId="4" fontId="15" fillId="2" borderId="4" xfId="3" quotePrefix="1" applyNumberFormat="1" applyFont="1" applyFill="1" applyBorder="1" applyAlignment="1">
      <alignment horizontal="right" vertical="center" wrapText="1"/>
    </xf>
    <xf numFmtId="4" fontId="22" fillId="2" borderId="4" xfId="3" quotePrefix="1" applyNumberFormat="1" applyFont="1" applyFill="1" applyBorder="1" applyAlignment="1">
      <alignment horizontal="right" vertical="center" wrapText="1"/>
    </xf>
    <xf numFmtId="4" fontId="13" fillId="3" borderId="4" xfId="2" applyNumberFormat="1" applyFont="1" applyFill="1" applyBorder="1" applyAlignment="1">
      <alignment horizontal="right"/>
    </xf>
    <xf numFmtId="4" fontId="13" fillId="0" borderId="4" xfId="2" applyNumberFormat="1" applyFont="1" applyFill="1" applyBorder="1" applyAlignment="1">
      <alignment horizontal="right"/>
    </xf>
    <xf numFmtId="4" fontId="13" fillId="0" borderId="4" xfId="2" applyNumberFormat="1" applyFont="1" applyBorder="1" applyAlignment="1">
      <alignment horizontal="right"/>
    </xf>
    <xf numFmtId="4" fontId="15" fillId="4" borderId="2" xfId="2" quotePrefix="1" applyNumberFormat="1" applyFont="1" applyFill="1" applyBorder="1" applyAlignment="1">
      <alignment horizontal="right"/>
    </xf>
    <xf numFmtId="4" fontId="15" fillId="3" borderId="2" xfId="2" quotePrefix="1" applyNumberFormat="1" applyFont="1" applyFill="1" applyBorder="1" applyAlignment="1">
      <alignment horizontal="right"/>
    </xf>
    <xf numFmtId="0" fontId="23" fillId="3" borderId="5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3" fontId="25" fillId="2" borderId="5" xfId="0" applyNumberFormat="1" applyFont="1" applyFill="1" applyBorder="1" applyAlignment="1">
      <alignment horizontal="right" wrapText="1"/>
    </xf>
    <xf numFmtId="4" fontId="16" fillId="0" borderId="4" xfId="3" applyNumberFormat="1" applyFont="1" applyFill="1" applyBorder="1" applyAlignment="1" applyProtection="1">
      <alignment horizontal="right" vertical="center" wrapText="1"/>
    </xf>
    <xf numFmtId="4" fontId="15" fillId="0" borderId="4" xfId="3" applyNumberFormat="1" applyFont="1" applyFill="1" applyBorder="1" applyAlignment="1" applyProtection="1">
      <alignment horizontal="right" vertical="center" wrapText="1"/>
    </xf>
    <xf numFmtId="4" fontId="16" fillId="0" borderId="4" xfId="3" quotePrefix="1" applyNumberFormat="1" applyFont="1" applyFill="1" applyBorder="1" applyAlignment="1">
      <alignment horizontal="right" vertical="center" wrapText="1"/>
    </xf>
    <xf numFmtId="4" fontId="22" fillId="0" borderId="4" xfId="3" quotePrefix="1" applyNumberFormat="1" applyFont="1" applyFill="1" applyBorder="1" applyAlignment="1">
      <alignment horizontal="right" vertical="center"/>
    </xf>
    <xf numFmtId="4" fontId="8" fillId="2" borderId="4" xfId="3" applyNumberFormat="1" applyFont="1" applyFill="1" applyBorder="1" applyAlignment="1">
      <alignment horizontal="right"/>
    </xf>
    <xf numFmtId="4" fontId="15" fillId="3" borderId="4" xfId="2" quotePrefix="1" applyNumberFormat="1" applyFont="1" applyFill="1" applyBorder="1" applyAlignment="1">
      <alignment horizontal="right"/>
    </xf>
    <xf numFmtId="4" fontId="8" fillId="2" borderId="4" xfId="3" applyNumberFormat="1" applyFont="1" applyFill="1" applyBorder="1" applyAlignment="1">
      <alignment horizontal="right" vertical="center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NumberFormat="1" applyFont="1" applyFill="1" applyBorder="1" applyAlignment="1" applyProtection="1">
      <alignment horizontal="left" vertical="center" wrapText="1"/>
    </xf>
    <xf numFmtId="0" fontId="15" fillId="4" borderId="3" xfId="2" applyNumberFormat="1" applyFont="1" applyFill="1" applyBorder="1" applyAlignment="1" applyProtection="1">
      <alignment horizontal="left" vertical="center" wrapText="1"/>
    </xf>
    <xf numFmtId="0" fontId="15" fillId="4" borderId="5" xfId="2" applyNumberFormat="1" applyFont="1" applyFill="1" applyBorder="1" applyAlignment="1" applyProtection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15" fillId="3" borderId="2" xfId="2" quotePrefix="1" applyNumberFormat="1" applyFont="1" applyFill="1" applyBorder="1" applyAlignment="1" applyProtection="1">
      <alignment horizontal="left" vertical="center" wrapText="1"/>
    </xf>
    <xf numFmtId="0" fontId="16" fillId="3" borderId="3" xfId="2" applyNumberFormat="1" applyFont="1" applyFill="1" applyBorder="1" applyAlignment="1" applyProtection="1">
      <alignment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5" fillId="3" borderId="2" xfId="2" applyNumberFormat="1" applyFont="1" applyFill="1" applyBorder="1" applyAlignment="1" applyProtection="1">
      <alignment horizontal="left" vertical="center" wrapText="1"/>
    </xf>
    <xf numFmtId="0" fontId="15" fillId="3" borderId="3" xfId="2" applyNumberFormat="1" applyFont="1" applyFill="1" applyBorder="1" applyAlignment="1" applyProtection="1">
      <alignment horizontal="left" vertical="center" wrapText="1"/>
    </xf>
    <xf numFmtId="0" fontId="15" fillId="3" borderId="5" xfId="2" applyNumberFormat="1" applyFont="1" applyFill="1" applyBorder="1" applyAlignment="1" applyProtection="1">
      <alignment horizontal="left" vertical="center" wrapText="1"/>
    </xf>
    <xf numFmtId="0" fontId="17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7" fillId="0" borderId="0" xfId="2" applyNumberFormat="1" applyFont="1" applyFill="1" applyBorder="1" applyAlignment="1" applyProtection="1">
      <alignment vertical="center" wrapText="1"/>
    </xf>
    <xf numFmtId="0" fontId="9" fillId="0" borderId="0" xfId="2" applyFont="1" applyAlignment="1">
      <alignment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16" fillId="3" borderId="3" xfId="2" applyNumberFormat="1" applyFont="1" applyFill="1" applyBorder="1" applyAlignment="1" applyProtection="1">
      <alignment vertical="center"/>
    </xf>
    <xf numFmtId="0" fontId="6" fillId="0" borderId="0" xfId="2" applyNumberFormat="1" applyFont="1" applyFill="1" applyBorder="1" applyAlignment="1" applyProtection="1">
      <alignment horizontal="center" vertical="center" wrapText="1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NumberFormat="1" applyFont="1" applyFill="1" applyBorder="1" applyAlignment="1" applyProtection="1">
      <alignment vertical="center"/>
    </xf>
    <xf numFmtId="0" fontId="15" fillId="0" borderId="2" xfId="2" applyNumberFormat="1" applyFont="1" applyFill="1" applyBorder="1" applyAlignment="1" applyProtection="1">
      <alignment horizontal="left" vertical="center" wrapText="1"/>
    </xf>
    <xf numFmtId="0" fontId="16" fillId="0" borderId="3" xfId="2" applyNumberFormat="1" applyFont="1" applyFill="1" applyBorder="1" applyAlignment="1" applyProtection="1">
      <alignment vertical="center" wrapText="1"/>
    </xf>
    <xf numFmtId="0" fontId="15" fillId="0" borderId="2" xfId="2" quotePrefix="1" applyFont="1" applyFill="1" applyBorder="1" applyAlignment="1">
      <alignment horizontal="left" vertical="center"/>
    </xf>
    <xf numFmtId="0" fontId="15" fillId="0" borderId="2" xfId="2" quotePrefix="1" applyNumberFormat="1" applyFont="1" applyFill="1" applyBorder="1" applyAlignment="1" applyProtection="1">
      <alignment horizontal="left" vertical="center" wrapText="1"/>
    </xf>
    <xf numFmtId="0" fontId="5" fillId="0" borderId="0" xfId="3" applyNumberFormat="1" applyFont="1" applyFill="1" applyBorder="1" applyAlignment="1" applyProtection="1">
      <alignment horizontal="center" vertical="center"/>
    </xf>
    <xf numFmtId="0" fontId="5" fillId="0" borderId="0" xfId="3" applyNumberFormat="1" applyFont="1" applyFill="1" applyBorder="1" applyAlignment="1" applyProtection="1">
      <alignment horizontal="center" vertical="center" wrapText="1"/>
    </xf>
    <xf numFmtId="0" fontId="25" fillId="2" borderId="2" xfId="0" applyFont="1" applyFill="1" applyBorder="1" applyAlignment="1">
      <alignment horizontal="left" vertical="center" wrapText="1" indent="1"/>
    </xf>
    <xf numFmtId="0" fontId="25" fillId="2" borderId="3" xfId="0" applyFont="1" applyFill="1" applyBorder="1" applyAlignment="1">
      <alignment horizontal="left" vertical="center" wrapText="1" indent="1"/>
    </xf>
    <xf numFmtId="0" fontId="25" fillId="2" borderId="5" xfId="0" applyFont="1" applyFill="1" applyBorder="1" applyAlignment="1">
      <alignment horizontal="left" vertical="center" wrapText="1" indent="1"/>
    </xf>
    <xf numFmtId="0" fontId="25" fillId="2" borderId="2" xfId="0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horizontal="left" vertical="center" wrapText="1"/>
    </xf>
    <xf numFmtId="0" fontId="25" fillId="2" borderId="5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4" fillId="2" borderId="3" xfId="0" applyFont="1" applyFill="1" applyBorder="1" applyAlignment="1">
      <alignment horizontal="left" vertical="center" wrapText="1"/>
    </xf>
    <xf numFmtId="0" fontId="24" fillId="2" borderId="5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wrapText="1"/>
    </xf>
    <xf numFmtId="0" fontId="23" fillId="3" borderId="2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topLeftCell="A4" zoomScaleNormal="100" workbookViewId="0">
      <selection activeCell="I14" sqref="I14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10" width="19.42578125" style="1" customWidth="1"/>
    <col min="11" max="12" width="25.28515625" style="1" customWidth="1"/>
    <col min="13" max="16384" width="8.85546875" style="1"/>
  </cols>
  <sheetData>
    <row r="1" spans="1:10" ht="15.75" x14ac:dyDescent="0.25">
      <c r="A1" s="55"/>
    </row>
    <row r="2" spans="1:10" s="2" customFormat="1" ht="51" customHeight="1" x14ac:dyDescent="0.25">
      <c r="A2" s="150" t="s">
        <v>128</v>
      </c>
      <c r="B2" s="150"/>
      <c r="C2" s="150"/>
      <c r="D2" s="150"/>
      <c r="E2" s="150"/>
      <c r="F2" s="150"/>
      <c r="G2" s="150"/>
      <c r="H2" s="150"/>
      <c r="I2" s="150"/>
      <c r="J2" s="150"/>
    </row>
    <row r="3" spans="1:10" s="2" customFormat="1" ht="18" customHeight="1" x14ac:dyDescent="0.25">
      <c r="A3" s="156" t="s">
        <v>134</v>
      </c>
      <c r="B3" s="156"/>
      <c r="C3" s="156"/>
      <c r="D3" s="156"/>
      <c r="E3" s="156"/>
      <c r="F3" s="156"/>
      <c r="G3" s="156"/>
      <c r="H3" s="156"/>
      <c r="I3" s="156"/>
      <c r="J3" s="156"/>
    </row>
    <row r="4" spans="1:10" s="2" customFormat="1" ht="15.75" x14ac:dyDescent="0.25">
      <c r="A4" s="150" t="s">
        <v>0</v>
      </c>
      <c r="B4" s="150"/>
      <c r="C4" s="150"/>
      <c r="D4" s="150"/>
      <c r="E4" s="150"/>
      <c r="F4" s="150"/>
      <c r="G4" s="150"/>
      <c r="H4" s="150"/>
      <c r="I4" s="151"/>
      <c r="J4" s="151"/>
    </row>
    <row r="5" spans="1:10" s="2" customFormat="1" ht="18.75" x14ac:dyDescent="0.25">
      <c r="A5" s="3"/>
      <c r="B5" s="3"/>
      <c r="C5" s="3"/>
      <c r="D5" s="3"/>
      <c r="E5" s="3"/>
      <c r="F5" s="3"/>
      <c r="G5" s="3"/>
      <c r="H5" s="3"/>
      <c r="I5" s="4"/>
      <c r="J5" s="4"/>
    </row>
    <row r="6" spans="1:10" s="2" customFormat="1" ht="18" customHeight="1" x14ac:dyDescent="0.25">
      <c r="A6" s="150" t="s">
        <v>14</v>
      </c>
      <c r="B6" s="152"/>
      <c r="C6" s="152"/>
      <c r="D6" s="152"/>
      <c r="E6" s="152"/>
      <c r="F6" s="152"/>
      <c r="G6" s="152"/>
      <c r="H6" s="152"/>
      <c r="I6" s="152"/>
      <c r="J6" s="152"/>
    </row>
    <row r="7" spans="1:10" s="2" customFormat="1" ht="18.75" x14ac:dyDescent="0.3">
      <c r="A7" s="5"/>
      <c r="B7" s="6"/>
      <c r="C7" s="6"/>
      <c r="D7" s="6"/>
      <c r="E7" s="7"/>
      <c r="F7" s="8"/>
      <c r="G7" s="8"/>
      <c r="H7" s="8"/>
      <c r="I7" s="8"/>
      <c r="J7" s="9"/>
    </row>
    <row r="8" spans="1:10" s="2" customFormat="1" ht="25.5" x14ac:dyDescent="0.25">
      <c r="A8" s="153" t="s">
        <v>12</v>
      </c>
      <c r="B8" s="154"/>
      <c r="C8" s="154"/>
      <c r="D8" s="154"/>
      <c r="E8" s="154"/>
      <c r="F8" s="57" t="s">
        <v>129</v>
      </c>
      <c r="G8" s="57" t="s">
        <v>130</v>
      </c>
      <c r="H8" s="58" t="s">
        <v>131</v>
      </c>
      <c r="I8" s="58" t="s">
        <v>132</v>
      </c>
      <c r="J8" s="58" t="s">
        <v>133</v>
      </c>
    </row>
    <row r="9" spans="1:10" s="33" customFormat="1" ht="12" customHeight="1" x14ac:dyDescent="0.25">
      <c r="A9" s="145">
        <v>1</v>
      </c>
      <c r="B9" s="145"/>
      <c r="C9" s="145"/>
      <c r="D9" s="145"/>
      <c r="E9" s="145"/>
      <c r="F9" s="59">
        <v>2</v>
      </c>
      <c r="G9" s="59">
        <v>3</v>
      </c>
      <c r="H9" s="60">
        <v>4</v>
      </c>
      <c r="I9" s="60">
        <v>5</v>
      </c>
      <c r="J9" s="60">
        <v>6</v>
      </c>
    </row>
    <row r="10" spans="1:10" s="2" customFormat="1" x14ac:dyDescent="0.25">
      <c r="A10" s="146" t="s">
        <v>3</v>
      </c>
      <c r="B10" s="144"/>
      <c r="C10" s="144"/>
      <c r="D10" s="144"/>
      <c r="E10" s="155"/>
      <c r="F10" s="120">
        <f>F11+F12</f>
        <v>1315130.3700000001</v>
      </c>
      <c r="G10" s="120">
        <f t="shared" ref="G10:J10" si="0">G11+G12</f>
        <v>1549202.69</v>
      </c>
      <c r="H10" s="120">
        <f t="shared" si="0"/>
        <v>1446349.21</v>
      </c>
      <c r="I10" s="120">
        <f t="shared" si="0"/>
        <v>1433849.21</v>
      </c>
      <c r="J10" s="120">
        <f t="shared" si="0"/>
        <v>1433849.21</v>
      </c>
    </row>
    <row r="11" spans="1:10" s="2" customFormat="1" x14ac:dyDescent="0.25">
      <c r="A11" s="159" t="s">
        <v>1</v>
      </c>
      <c r="B11" s="160"/>
      <c r="C11" s="160"/>
      <c r="D11" s="160"/>
      <c r="E11" s="158"/>
      <c r="F11" s="121">
        <f>+' Račun prihoda i rashoda'!C9</f>
        <v>1315130.3700000001</v>
      </c>
      <c r="G11" s="121">
        <f>+' Račun prihoda i rashoda'!D9</f>
        <v>1549202.69</v>
      </c>
      <c r="H11" s="121">
        <f>+' Račun prihoda i rashoda'!E9</f>
        <v>1446349.21</v>
      </c>
      <c r="I11" s="121">
        <f>+' Račun prihoda i rashoda'!F9</f>
        <v>1433849.21</v>
      </c>
      <c r="J11" s="121">
        <f>+' Račun prihoda i rashoda'!G9</f>
        <v>1433849.21</v>
      </c>
    </row>
    <row r="12" spans="1:10" s="2" customFormat="1" x14ac:dyDescent="0.25">
      <c r="A12" s="161" t="s">
        <v>2</v>
      </c>
      <c r="B12" s="158"/>
      <c r="C12" s="158"/>
      <c r="D12" s="158"/>
      <c r="E12" s="158"/>
      <c r="F12" s="121"/>
      <c r="G12" s="11"/>
      <c r="H12" s="11"/>
      <c r="I12" s="11"/>
      <c r="J12" s="11"/>
    </row>
    <row r="13" spans="1:10" s="2" customFormat="1" x14ac:dyDescent="0.25">
      <c r="A13" s="12" t="s">
        <v>6</v>
      </c>
      <c r="B13" s="31"/>
      <c r="C13" s="31"/>
      <c r="D13" s="31"/>
      <c r="E13" s="31"/>
      <c r="F13" s="120">
        <f>F14+F15</f>
        <v>1312749.79</v>
      </c>
      <c r="G13" s="120">
        <f t="shared" ref="G13:J13" si="1">G14+G15</f>
        <v>1549202.6899999997</v>
      </c>
      <c r="H13" s="120">
        <f t="shared" si="1"/>
        <v>1550341.21</v>
      </c>
      <c r="I13" s="120">
        <f t="shared" si="1"/>
        <v>1537841.21</v>
      </c>
      <c r="J13" s="120">
        <f t="shared" si="1"/>
        <v>1537841.21</v>
      </c>
    </row>
    <row r="14" spans="1:10" s="2" customFormat="1" x14ac:dyDescent="0.25">
      <c r="A14" s="162" t="s">
        <v>4</v>
      </c>
      <c r="B14" s="160"/>
      <c r="C14" s="160"/>
      <c r="D14" s="160"/>
      <c r="E14" s="160"/>
      <c r="F14" s="121">
        <f>+' Račun prihoda i rashoda'!C18</f>
        <v>1309184.8</v>
      </c>
      <c r="G14" s="121">
        <f>+' Račun prihoda i rashoda'!D18</f>
        <v>1541437.1899999997</v>
      </c>
      <c r="H14" s="121">
        <f>+' Račun prihoda i rashoda'!E18</f>
        <v>1544341.21</v>
      </c>
      <c r="I14" s="121">
        <f>+' Račun prihoda i rashoda'!F18</f>
        <v>1531841.21</v>
      </c>
      <c r="J14" s="121">
        <f>+' Račun prihoda i rashoda'!G18</f>
        <v>1531841.21</v>
      </c>
    </row>
    <row r="15" spans="1:10" s="2" customFormat="1" x14ac:dyDescent="0.25">
      <c r="A15" s="157" t="s">
        <v>5</v>
      </c>
      <c r="B15" s="158"/>
      <c r="C15" s="158"/>
      <c r="D15" s="158"/>
      <c r="E15" s="158"/>
      <c r="F15" s="122">
        <f>+' Račun prihoda i rashoda'!C24</f>
        <v>3564.99</v>
      </c>
      <c r="G15" s="122">
        <f>+' Račun prihoda i rashoda'!D24</f>
        <v>7765.5</v>
      </c>
      <c r="H15" s="122">
        <f>+' Račun prihoda i rashoda'!E24</f>
        <v>6000</v>
      </c>
      <c r="I15" s="122">
        <f>+' Račun prihoda i rashoda'!F24</f>
        <v>6000</v>
      </c>
      <c r="J15" s="122">
        <f>+' Račun prihoda i rashoda'!G24</f>
        <v>6000</v>
      </c>
    </row>
    <row r="16" spans="1:10" s="2" customFormat="1" x14ac:dyDescent="0.25">
      <c r="A16" s="143" t="s">
        <v>7</v>
      </c>
      <c r="B16" s="144"/>
      <c r="C16" s="144"/>
      <c r="D16" s="144"/>
      <c r="E16" s="144"/>
      <c r="F16" s="120">
        <f>F10-F13</f>
        <v>2380.5800000000745</v>
      </c>
      <c r="G16" s="120">
        <f t="shared" ref="G16:J16" si="2">G10-G13</f>
        <v>0</v>
      </c>
      <c r="H16" s="120">
        <f t="shared" si="2"/>
        <v>-103992</v>
      </c>
      <c r="I16" s="120">
        <f t="shared" si="2"/>
        <v>-103992</v>
      </c>
      <c r="J16" s="120">
        <f t="shared" si="2"/>
        <v>-103992</v>
      </c>
    </row>
    <row r="17" spans="1:10" s="2" customFormat="1" ht="18.75" x14ac:dyDescent="0.25">
      <c r="A17" s="3"/>
      <c r="B17" s="15"/>
      <c r="C17" s="15"/>
      <c r="D17" s="15"/>
      <c r="E17" s="15"/>
      <c r="F17" s="15"/>
      <c r="G17" s="15"/>
      <c r="H17" s="16"/>
      <c r="I17" s="16"/>
      <c r="J17" s="16"/>
    </row>
    <row r="18" spans="1:10" s="2" customFormat="1" ht="18" customHeight="1" x14ac:dyDescent="0.25">
      <c r="A18" s="150" t="s">
        <v>15</v>
      </c>
      <c r="B18" s="152"/>
      <c r="C18" s="152"/>
      <c r="D18" s="152"/>
      <c r="E18" s="152"/>
      <c r="F18" s="152"/>
      <c r="G18" s="152"/>
      <c r="H18" s="152"/>
      <c r="I18" s="152"/>
      <c r="J18" s="152"/>
    </row>
    <row r="19" spans="1:10" s="2" customFormat="1" ht="18.75" x14ac:dyDescent="0.25">
      <c r="A19" s="3"/>
      <c r="B19" s="15"/>
      <c r="C19" s="15"/>
      <c r="D19" s="15"/>
      <c r="E19" s="15"/>
      <c r="F19" s="15"/>
      <c r="G19" s="15"/>
      <c r="H19" s="16"/>
      <c r="I19" s="16"/>
      <c r="J19" s="16"/>
    </row>
    <row r="20" spans="1:10" s="2" customFormat="1" ht="25.5" x14ac:dyDescent="0.25">
      <c r="A20" s="153" t="s">
        <v>12</v>
      </c>
      <c r="B20" s="154"/>
      <c r="C20" s="154"/>
      <c r="D20" s="154"/>
      <c r="E20" s="154"/>
      <c r="F20" s="57" t="s">
        <v>13</v>
      </c>
      <c r="G20" s="57" t="s">
        <v>23</v>
      </c>
      <c r="H20" s="58" t="s">
        <v>24</v>
      </c>
      <c r="I20" s="58" t="s">
        <v>25</v>
      </c>
      <c r="J20" s="58" t="s">
        <v>26</v>
      </c>
    </row>
    <row r="21" spans="1:10" s="33" customFormat="1" ht="12" customHeight="1" x14ac:dyDescent="0.25">
      <c r="A21" s="145">
        <v>1</v>
      </c>
      <c r="B21" s="145"/>
      <c r="C21" s="145"/>
      <c r="D21" s="145"/>
      <c r="E21" s="145"/>
      <c r="F21" s="59">
        <v>2</v>
      </c>
      <c r="G21" s="59">
        <v>3</v>
      </c>
      <c r="H21" s="60">
        <v>4</v>
      </c>
      <c r="I21" s="60">
        <v>5</v>
      </c>
      <c r="J21" s="60">
        <v>6</v>
      </c>
    </row>
    <row r="22" spans="1:10" s="2" customFormat="1" x14ac:dyDescent="0.25">
      <c r="A22" s="157" t="s">
        <v>8</v>
      </c>
      <c r="B22" s="158"/>
      <c r="C22" s="158"/>
      <c r="D22" s="158"/>
      <c r="E22" s="158"/>
      <c r="F22" s="122"/>
      <c r="G22" s="14"/>
      <c r="H22" s="14"/>
      <c r="I22" s="14"/>
      <c r="J22" s="13"/>
    </row>
    <row r="23" spans="1:10" s="2" customFormat="1" x14ac:dyDescent="0.25">
      <c r="A23" s="157" t="s">
        <v>9</v>
      </c>
      <c r="B23" s="158"/>
      <c r="C23" s="158"/>
      <c r="D23" s="158"/>
      <c r="E23" s="158"/>
      <c r="F23" s="122"/>
      <c r="G23" s="14"/>
      <c r="H23" s="14"/>
      <c r="I23" s="14"/>
      <c r="J23" s="13"/>
    </row>
    <row r="24" spans="1:10" s="2" customFormat="1" x14ac:dyDescent="0.25">
      <c r="A24" s="143" t="s">
        <v>10</v>
      </c>
      <c r="B24" s="144"/>
      <c r="C24" s="144"/>
      <c r="D24" s="144"/>
      <c r="E24" s="144"/>
      <c r="F24" s="120">
        <f>F22-F23</f>
        <v>0</v>
      </c>
      <c r="G24" s="10">
        <f t="shared" ref="G24:J24" si="3">G22-G23</f>
        <v>0</v>
      </c>
      <c r="H24" s="10">
        <f t="shared" si="3"/>
        <v>0</v>
      </c>
      <c r="I24" s="10">
        <f t="shared" si="3"/>
        <v>0</v>
      </c>
      <c r="J24" s="10">
        <f t="shared" si="3"/>
        <v>0</v>
      </c>
    </row>
    <row r="25" spans="1:10" s="2" customFormat="1" x14ac:dyDescent="0.25">
      <c r="A25" s="143" t="s">
        <v>11</v>
      </c>
      <c r="B25" s="144"/>
      <c r="C25" s="144"/>
      <c r="D25" s="144"/>
      <c r="E25" s="144"/>
      <c r="F25" s="120">
        <f>F16+F24</f>
        <v>2380.5800000000745</v>
      </c>
      <c r="G25" s="120">
        <f t="shared" ref="G25:J25" si="4">G16+G24</f>
        <v>0</v>
      </c>
      <c r="H25" s="120">
        <f t="shared" si="4"/>
        <v>-103992</v>
      </c>
      <c r="I25" s="120">
        <f t="shared" si="4"/>
        <v>-103992</v>
      </c>
      <c r="J25" s="120">
        <f t="shared" si="4"/>
        <v>-103992</v>
      </c>
    </row>
    <row r="26" spans="1:10" s="2" customFormat="1" ht="18.75" x14ac:dyDescent="0.25">
      <c r="A26" s="17"/>
      <c r="B26" s="15"/>
      <c r="C26" s="15"/>
      <c r="D26" s="15"/>
      <c r="E26" s="15"/>
      <c r="F26" s="15"/>
      <c r="G26" s="15"/>
      <c r="H26" s="16"/>
      <c r="I26" s="16"/>
      <c r="J26" s="16"/>
    </row>
    <row r="27" spans="1:10" s="2" customFormat="1" ht="18" customHeight="1" x14ac:dyDescent="0.25">
      <c r="A27" s="150" t="s">
        <v>16</v>
      </c>
      <c r="B27" s="152"/>
      <c r="C27" s="152"/>
      <c r="D27" s="152"/>
      <c r="E27" s="152"/>
      <c r="F27" s="152"/>
      <c r="G27" s="152"/>
      <c r="H27" s="152"/>
      <c r="I27" s="152"/>
      <c r="J27" s="152"/>
    </row>
    <row r="28" spans="1:10" s="2" customFormat="1" ht="18" customHeight="1" x14ac:dyDescent="0.25">
      <c r="A28" s="29"/>
      <c r="B28" s="30"/>
      <c r="C28" s="30"/>
      <c r="D28" s="30"/>
      <c r="E28" s="30"/>
      <c r="F28" s="30"/>
      <c r="G28" s="30"/>
      <c r="H28" s="30"/>
      <c r="I28" s="30"/>
      <c r="J28" s="30"/>
    </row>
    <row r="29" spans="1:10" s="2" customFormat="1" ht="25.5" x14ac:dyDescent="0.25">
      <c r="A29" s="135" t="s">
        <v>22</v>
      </c>
      <c r="B29" s="136"/>
      <c r="C29" s="136"/>
      <c r="D29" s="136"/>
      <c r="E29" s="137"/>
      <c r="F29" s="57" t="s">
        <v>13</v>
      </c>
      <c r="G29" s="57" t="s">
        <v>23</v>
      </c>
      <c r="H29" s="58" t="s">
        <v>24</v>
      </c>
      <c r="I29" s="58" t="s">
        <v>25</v>
      </c>
      <c r="J29" s="58" t="s">
        <v>26</v>
      </c>
    </row>
    <row r="30" spans="1:10" s="33" customFormat="1" ht="12" customHeight="1" x14ac:dyDescent="0.25">
      <c r="A30" s="145">
        <v>1</v>
      </c>
      <c r="B30" s="145"/>
      <c r="C30" s="145"/>
      <c r="D30" s="145"/>
      <c r="E30" s="145"/>
      <c r="F30" s="59">
        <v>2</v>
      </c>
      <c r="G30" s="59">
        <v>3</v>
      </c>
      <c r="H30" s="60">
        <v>4</v>
      </c>
      <c r="I30" s="60">
        <v>5</v>
      </c>
      <c r="J30" s="60">
        <v>6</v>
      </c>
    </row>
    <row r="31" spans="1:10" s="2" customFormat="1" ht="15" customHeight="1" x14ac:dyDescent="0.25">
      <c r="A31" s="138" t="s">
        <v>17</v>
      </c>
      <c r="B31" s="139"/>
      <c r="C31" s="139"/>
      <c r="D31" s="139"/>
      <c r="E31" s="140"/>
      <c r="F31" s="123">
        <v>-11832.96</v>
      </c>
      <c r="G31" s="18">
        <v>0</v>
      </c>
      <c r="H31" s="18">
        <v>0</v>
      </c>
      <c r="I31" s="18">
        <v>0</v>
      </c>
      <c r="J31" s="19">
        <v>0</v>
      </c>
    </row>
    <row r="32" spans="1:10" s="2" customFormat="1" ht="15" customHeight="1" x14ac:dyDescent="0.25">
      <c r="A32" s="143" t="s">
        <v>18</v>
      </c>
      <c r="B32" s="144"/>
      <c r="C32" s="144"/>
      <c r="D32" s="144"/>
      <c r="E32" s="144"/>
      <c r="F32" s="124">
        <f>F25+F31</f>
        <v>-9452.3799999999246</v>
      </c>
      <c r="G32" s="20">
        <f t="shared" ref="G32:J32" si="5">G25+G31</f>
        <v>0</v>
      </c>
      <c r="H32" s="124">
        <f t="shared" si="5"/>
        <v>-103992</v>
      </c>
      <c r="I32" s="124">
        <f t="shared" si="5"/>
        <v>-103992</v>
      </c>
      <c r="J32" s="133">
        <f t="shared" si="5"/>
        <v>-103992</v>
      </c>
    </row>
    <row r="33" spans="1:10" s="2" customFormat="1" ht="45" customHeight="1" x14ac:dyDescent="0.25">
      <c r="A33" s="146" t="s">
        <v>19</v>
      </c>
      <c r="B33" s="147"/>
      <c r="C33" s="147"/>
      <c r="D33" s="147"/>
      <c r="E33" s="148"/>
      <c r="F33" s="124">
        <f>F16+F24+F31-F32</f>
        <v>0</v>
      </c>
      <c r="G33" s="20">
        <f t="shared" ref="G33:J33" si="6">G16+G24+G31-G32</f>
        <v>0</v>
      </c>
      <c r="H33" s="20">
        <f t="shared" si="6"/>
        <v>0</v>
      </c>
      <c r="I33" s="20">
        <f t="shared" si="6"/>
        <v>0</v>
      </c>
      <c r="J33" s="21">
        <f t="shared" si="6"/>
        <v>0</v>
      </c>
    </row>
    <row r="34" spans="1:10" s="2" customFormat="1" ht="18" customHeight="1" x14ac:dyDescent="0.25">
      <c r="A34" s="28"/>
      <c r="B34" s="22"/>
      <c r="C34" s="22"/>
      <c r="D34" s="22"/>
      <c r="E34" s="22"/>
      <c r="F34" s="22"/>
      <c r="G34" s="22"/>
      <c r="H34" s="22"/>
      <c r="I34" s="22"/>
      <c r="J34" s="22"/>
    </row>
    <row r="35" spans="1:10" s="2" customFormat="1" ht="18" customHeight="1" x14ac:dyDescent="0.25">
      <c r="A35" s="149" t="s">
        <v>20</v>
      </c>
      <c r="B35" s="149"/>
      <c r="C35" s="149"/>
      <c r="D35" s="149"/>
      <c r="E35" s="149"/>
      <c r="F35" s="149"/>
      <c r="G35" s="149"/>
      <c r="H35" s="149"/>
      <c r="I35" s="149"/>
      <c r="J35" s="149"/>
    </row>
    <row r="36" spans="1:10" s="2" customFormat="1" ht="18.75" x14ac:dyDescent="0.25">
      <c r="A36" s="23"/>
      <c r="B36" s="24"/>
      <c r="C36" s="24"/>
      <c r="D36" s="24"/>
      <c r="E36" s="24"/>
      <c r="F36" s="24"/>
      <c r="G36" s="24"/>
      <c r="H36" s="25"/>
      <c r="I36" s="25"/>
      <c r="J36" s="25"/>
    </row>
    <row r="37" spans="1:10" s="2" customFormat="1" ht="25.5" x14ac:dyDescent="0.25">
      <c r="A37" s="135" t="s">
        <v>22</v>
      </c>
      <c r="B37" s="136"/>
      <c r="C37" s="136"/>
      <c r="D37" s="136"/>
      <c r="E37" s="137"/>
      <c r="F37" s="57" t="s">
        <v>13</v>
      </c>
      <c r="G37" s="57" t="s">
        <v>23</v>
      </c>
      <c r="H37" s="58" t="s">
        <v>24</v>
      </c>
      <c r="I37" s="58" t="s">
        <v>25</v>
      </c>
      <c r="J37" s="58" t="s">
        <v>26</v>
      </c>
    </row>
    <row r="38" spans="1:10" s="33" customFormat="1" ht="12" customHeight="1" x14ac:dyDescent="0.25">
      <c r="A38" s="145">
        <v>1</v>
      </c>
      <c r="B38" s="145"/>
      <c r="C38" s="145"/>
      <c r="D38" s="145"/>
      <c r="E38" s="145"/>
      <c r="F38" s="59">
        <v>2</v>
      </c>
      <c r="G38" s="59">
        <v>3</v>
      </c>
      <c r="H38" s="60">
        <v>4</v>
      </c>
      <c r="I38" s="60">
        <v>5</v>
      </c>
      <c r="J38" s="60">
        <v>6</v>
      </c>
    </row>
    <row r="39" spans="1:10" s="2" customFormat="1" x14ac:dyDescent="0.25">
      <c r="A39" s="138" t="s">
        <v>17</v>
      </c>
      <c r="B39" s="139"/>
      <c r="C39" s="139"/>
      <c r="D39" s="139"/>
      <c r="E39" s="140"/>
      <c r="F39" s="18">
        <v>0</v>
      </c>
      <c r="G39" s="18">
        <f>F42</f>
        <v>0</v>
      </c>
      <c r="H39" s="18">
        <f>G42</f>
        <v>0</v>
      </c>
      <c r="I39" s="18">
        <f>H42</f>
        <v>0</v>
      </c>
      <c r="J39" s="19">
        <f>I42</f>
        <v>0</v>
      </c>
    </row>
    <row r="40" spans="1:10" s="2" customFormat="1" ht="28.5" customHeight="1" x14ac:dyDescent="0.25">
      <c r="A40" s="138" t="s">
        <v>21</v>
      </c>
      <c r="B40" s="139"/>
      <c r="C40" s="139"/>
      <c r="D40" s="139"/>
      <c r="E40" s="140"/>
      <c r="F40" s="18">
        <v>0</v>
      </c>
      <c r="G40" s="18">
        <v>0</v>
      </c>
      <c r="H40" s="18">
        <v>0</v>
      </c>
      <c r="I40" s="18">
        <v>0</v>
      </c>
      <c r="J40" s="19">
        <v>0</v>
      </c>
    </row>
    <row r="41" spans="1:10" s="2" customFormat="1" ht="25.5" customHeight="1" x14ac:dyDescent="0.25">
      <c r="A41" s="138" t="s">
        <v>55</v>
      </c>
      <c r="B41" s="141"/>
      <c r="C41" s="141"/>
      <c r="D41" s="141"/>
      <c r="E41" s="142"/>
      <c r="F41" s="18">
        <v>0</v>
      </c>
      <c r="G41" s="18">
        <v>0</v>
      </c>
      <c r="H41" s="18">
        <v>0</v>
      </c>
      <c r="I41" s="18">
        <v>0</v>
      </c>
      <c r="J41" s="19">
        <v>0</v>
      </c>
    </row>
    <row r="42" spans="1:10" s="2" customFormat="1" ht="15" customHeight="1" x14ac:dyDescent="0.25">
      <c r="A42" s="143" t="s">
        <v>18</v>
      </c>
      <c r="B42" s="144"/>
      <c r="C42" s="144"/>
      <c r="D42" s="144"/>
      <c r="E42" s="144"/>
      <c r="F42" s="26">
        <f>F39-F40+F41</f>
        <v>0</v>
      </c>
      <c r="G42" s="26">
        <f t="shared" ref="G42:J42" si="7">G39-G40+G41</f>
        <v>0</v>
      </c>
      <c r="H42" s="26">
        <f t="shared" si="7"/>
        <v>0</v>
      </c>
      <c r="I42" s="26">
        <f t="shared" si="7"/>
        <v>0</v>
      </c>
      <c r="J42" s="27">
        <f t="shared" si="7"/>
        <v>0</v>
      </c>
    </row>
    <row r="43" spans="1:10" ht="9" customHeight="1" x14ac:dyDescent="0.25"/>
  </sheetData>
  <mergeCells count="32">
    <mergeCell ref="A18:J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J27"/>
    <mergeCell ref="A2:J2"/>
    <mergeCell ref="A4:J4"/>
    <mergeCell ref="A6:J6"/>
    <mergeCell ref="A8:E8"/>
    <mergeCell ref="A10:E10"/>
    <mergeCell ref="A3:J3"/>
    <mergeCell ref="A32:E32"/>
    <mergeCell ref="A33:E33"/>
    <mergeCell ref="A35:J35"/>
    <mergeCell ref="A21:E21"/>
    <mergeCell ref="A30:E30"/>
    <mergeCell ref="A37:E37"/>
    <mergeCell ref="A39:E39"/>
    <mergeCell ref="A40:E40"/>
    <mergeCell ref="A41:E41"/>
    <mergeCell ref="A42:E42"/>
    <mergeCell ref="A38:E3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&amp;R&amp;"Times New Roman,Kurziv"Prilog 1.</oddHeader>
  </headerFooter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0"/>
  <sheetViews>
    <sheetView zoomScaleNormal="100" workbookViewId="0">
      <selection activeCell="I40" sqref="I40"/>
    </sheetView>
  </sheetViews>
  <sheetFormatPr defaultColWidth="8.85546875" defaultRowHeight="15" x14ac:dyDescent="0.25"/>
  <cols>
    <col min="1" max="1" width="7.85546875" style="33" bestFit="1" customWidth="1"/>
    <col min="2" max="2" width="44.7109375" style="33" customWidth="1"/>
    <col min="3" max="4" width="19.5703125" style="33" customWidth="1"/>
    <col min="5" max="8" width="19.42578125" style="33" customWidth="1"/>
    <col min="9" max="10" width="25.28515625" style="33" customWidth="1"/>
    <col min="11" max="16384" width="8.85546875" style="33"/>
  </cols>
  <sheetData>
    <row r="1" spans="1:10" ht="18.75" x14ac:dyDescent="0.25">
      <c r="A1" s="163" t="s">
        <v>134</v>
      </c>
      <c r="B1" s="163"/>
      <c r="C1" s="163"/>
      <c r="D1" s="163"/>
      <c r="E1" s="163"/>
      <c r="F1" s="163"/>
      <c r="G1" s="163"/>
      <c r="H1" s="32"/>
      <c r="I1" s="32"/>
      <c r="J1" s="32"/>
    </row>
    <row r="2" spans="1:10" ht="15.6" customHeight="1" x14ac:dyDescent="0.25">
      <c r="A2" s="164" t="s">
        <v>27</v>
      </c>
      <c r="B2" s="164"/>
      <c r="C2" s="164"/>
      <c r="D2" s="164"/>
      <c r="E2" s="164"/>
      <c r="F2" s="164"/>
      <c r="G2" s="164"/>
      <c r="H2" s="51"/>
      <c r="I2" s="35"/>
      <c r="J2" s="35"/>
    </row>
    <row r="3" spans="1:10" ht="18.75" x14ac:dyDescent="0.25">
      <c r="A3" s="32"/>
      <c r="B3" s="32"/>
      <c r="C3" s="32"/>
      <c r="D3" s="32"/>
      <c r="E3" s="32"/>
      <c r="F3" s="32"/>
      <c r="G3" s="32"/>
      <c r="H3" s="32"/>
      <c r="I3" s="34"/>
      <c r="J3" s="34"/>
    </row>
    <row r="4" spans="1:10" ht="15.6" customHeight="1" x14ac:dyDescent="0.25">
      <c r="A4" s="164" t="s">
        <v>28</v>
      </c>
      <c r="B4" s="164"/>
      <c r="C4" s="164"/>
      <c r="D4" s="164"/>
      <c r="E4" s="164"/>
      <c r="F4" s="164"/>
      <c r="G4" s="164"/>
      <c r="H4" s="51"/>
      <c r="I4" s="36"/>
      <c r="J4" s="36"/>
    </row>
    <row r="5" spans="1:10" ht="18.75" x14ac:dyDescent="0.25">
      <c r="A5" s="32"/>
      <c r="B5" s="32"/>
      <c r="C5" s="32"/>
      <c r="D5" s="32"/>
      <c r="E5" s="32"/>
      <c r="F5" s="32"/>
      <c r="G5" s="32"/>
      <c r="H5" s="32"/>
      <c r="I5" s="34"/>
      <c r="J5" s="34"/>
    </row>
    <row r="6" spans="1:10" ht="25.5" x14ac:dyDescent="0.25">
      <c r="A6" s="37" t="s">
        <v>38</v>
      </c>
      <c r="B6" s="38" t="s">
        <v>22</v>
      </c>
      <c r="C6" s="39" t="s">
        <v>129</v>
      </c>
      <c r="D6" s="39" t="s">
        <v>130</v>
      </c>
      <c r="E6" s="37" t="s">
        <v>131</v>
      </c>
      <c r="F6" s="37" t="s">
        <v>132</v>
      </c>
      <c r="G6" s="37" t="s">
        <v>133</v>
      </c>
    </row>
    <row r="7" spans="1:10" s="41" customFormat="1" ht="11.25" x14ac:dyDescent="0.2">
      <c r="A7" s="40">
        <v>1</v>
      </c>
      <c r="B7" s="40">
        <v>2</v>
      </c>
      <c r="C7" s="40">
        <v>3</v>
      </c>
      <c r="D7" s="40">
        <v>4</v>
      </c>
      <c r="E7" s="40">
        <v>5</v>
      </c>
      <c r="F7" s="40">
        <v>6</v>
      </c>
      <c r="G7" s="40">
        <v>7</v>
      </c>
    </row>
    <row r="8" spans="1:10" x14ac:dyDescent="0.25">
      <c r="A8" s="42"/>
      <c r="B8" s="42" t="s">
        <v>29</v>
      </c>
      <c r="C8" s="42"/>
      <c r="D8" s="42"/>
      <c r="E8" s="43"/>
      <c r="F8" s="43"/>
      <c r="G8" s="43"/>
    </row>
    <row r="9" spans="1:10" x14ac:dyDescent="0.25">
      <c r="A9" s="42">
        <v>6</v>
      </c>
      <c r="B9" s="42" t="s">
        <v>30</v>
      </c>
      <c r="C9" s="112">
        <f>+C10+C11+C12+C13</f>
        <v>1315130.3700000001</v>
      </c>
      <c r="D9" s="112">
        <f t="shared" ref="D9:G9" si="0">+D10+D11+D12+D13</f>
        <v>1549202.69</v>
      </c>
      <c r="E9" s="112">
        <f t="shared" si="0"/>
        <v>1446349.21</v>
      </c>
      <c r="F9" s="112">
        <f t="shared" si="0"/>
        <v>1433849.21</v>
      </c>
      <c r="G9" s="112">
        <f t="shared" si="0"/>
        <v>1433849.21</v>
      </c>
    </row>
    <row r="10" spans="1:10" ht="25.5" x14ac:dyDescent="0.25">
      <c r="A10" s="50">
        <v>63</v>
      </c>
      <c r="B10" s="44" t="s">
        <v>99</v>
      </c>
      <c r="C10" s="113">
        <v>1236217.69</v>
      </c>
      <c r="D10" s="113">
        <f>1411318.36+52050-3412.78</f>
        <v>1459955.58</v>
      </c>
      <c r="E10" s="134">
        <f>1405200+57000-100000-4000</f>
        <v>1358200</v>
      </c>
      <c r="F10" s="134">
        <f>1405200+49000-100000-4000</f>
        <v>1350200</v>
      </c>
      <c r="G10" s="134">
        <f>1405200+49000-100000-4000</f>
        <v>1350200</v>
      </c>
    </row>
    <row r="11" spans="1:10" ht="25.5" x14ac:dyDescent="0.25">
      <c r="A11" s="50">
        <v>65</v>
      </c>
      <c r="B11" s="46" t="s">
        <v>100</v>
      </c>
      <c r="C11" s="113">
        <v>906.2</v>
      </c>
      <c r="D11" s="113">
        <v>765.2</v>
      </c>
      <c r="E11" s="134">
        <v>0</v>
      </c>
      <c r="F11" s="134">
        <v>0</v>
      </c>
      <c r="G11" s="134">
        <v>0</v>
      </c>
    </row>
    <row r="12" spans="1:10" ht="38.25" x14ac:dyDescent="0.25">
      <c r="A12" s="50">
        <v>66</v>
      </c>
      <c r="B12" s="46" t="s">
        <v>56</v>
      </c>
      <c r="C12" s="113">
        <v>8185.35</v>
      </c>
      <c r="D12" s="113">
        <f>9861.81+4890.89</f>
        <v>14752.7</v>
      </c>
      <c r="E12" s="134">
        <f>11000+2710</f>
        <v>13710</v>
      </c>
      <c r="F12" s="134">
        <f t="shared" ref="F12:G12" si="1">11000+2710</f>
        <v>13710</v>
      </c>
      <c r="G12" s="134">
        <f t="shared" si="1"/>
        <v>13710</v>
      </c>
    </row>
    <row r="13" spans="1:10" ht="25.5" x14ac:dyDescent="0.25">
      <c r="A13" s="50">
        <v>67</v>
      </c>
      <c r="B13" s="46" t="s">
        <v>101</v>
      </c>
      <c r="C13" s="113">
        <v>69821.13</v>
      </c>
      <c r="D13" s="113">
        <f>63069.21+9060+100+1500</f>
        <v>73729.209999999992</v>
      </c>
      <c r="E13" s="134">
        <f>63069.21+2400+100+8870</f>
        <v>74439.209999999992</v>
      </c>
      <c r="F13" s="134">
        <f>63069.21+2400+100+4370</f>
        <v>69939.209999999992</v>
      </c>
      <c r="G13" s="134">
        <f>63069.21+2400+100+4370</f>
        <v>69939.209999999992</v>
      </c>
    </row>
    <row r="15" spans="1:10" ht="25.5" x14ac:dyDescent="0.25">
      <c r="A15" s="37" t="s">
        <v>38</v>
      </c>
      <c r="B15" s="38" t="s">
        <v>22</v>
      </c>
      <c r="C15" s="39" t="s">
        <v>129</v>
      </c>
      <c r="D15" s="39" t="s">
        <v>130</v>
      </c>
      <c r="E15" s="37" t="s">
        <v>131</v>
      </c>
      <c r="F15" s="37" t="s">
        <v>132</v>
      </c>
      <c r="G15" s="37" t="s">
        <v>133</v>
      </c>
    </row>
    <row r="16" spans="1:10" s="41" customFormat="1" ht="11.25" x14ac:dyDescent="0.2">
      <c r="A16" s="40">
        <v>1</v>
      </c>
      <c r="B16" s="40">
        <v>2</v>
      </c>
      <c r="C16" s="40">
        <v>3</v>
      </c>
      <c r="D16" s="40">
        <v>4</v>
      </c>
      <c r="E16" s="40">
        <v>5</v>
      </c>
      <c r="F16" s="40">
        <v>6</v>
      </c>
      <c r="G16" s="40">
        <v>7</v>
      </c>
    </row>
    <row r="17" spans="1:8" x14ac:dyDescent="0.25">
      <c r="A17" s="42"/>
      <c r="B17" s="42" t="s">
        <v>32</v>
      </c>
      <c r="C17" s="112">
        <f>+C18+C24</f>
        <v>1312749.79</v>
      </c>
      <c r="D17" s="112">
        <f t="shared" ref="D17:G17" si="2">+D18+D24</f>
        <v>1549202.6899999997</v>
      </c>
      <c r="E17" s="112">
        <f t="shared" si="2"/>
        <v>1550341.21</v>
      </c>
      <c r="F17" s="112">
        <f t="shared" si="2"/>
        <v>1537841.21</v>
      </c>
      <c r="G17" s="112">
        <f t="shared" si="2"/>
        <v>1537841.21</v>
      </c>
    </row>
    <row r="18" spans="1:8" x14ac:dyDescent="0.25">
      <c r="A18" s="42">
        <v>3</v>
      </c>
      <c r="B18" s="47" t="s">
        <v>33</v>
      </c>
      <c r="C18" s="112">
        <f>+C19+C20+C21+C22+C23</f>
        <v>1309184.8</v>
      </c>
      <c r="D18" s="112">
        <f t="shared" ref="D18:G18" si="3">+D19+D20+D21+D22+D23</f>
        <v>1541437.1899999997</v>
      </c>
      <c r="E18" s="112">
        <f t="shared" si="3"/>
        <v>1544341.21</v>
      </c>
      <c r="F18" s="112">
        <f t="shared" si="3"/>
        <v>1531841.21</v>
      </c>
      <c r="G18" s="112">
        <f t="shared" si="3"/>
        <v>1531841.21</v>
      </c>
    </row>
    <row r="19" spans="1:8" x14ac:dyDescent="0.25">
      <c r="A19" s="50">
        <v>31</v>
      </c>
      <c r="B19" s="48" t="s">
        <v>34</v>
      </c>
      <c r="C19" s="113">
        <f>+'Posebni dio'!E14+'Posebni dio'!E21+'Posebni dio'!E27+'Posebni dio'!E33+'Posebni dio'!E42+'Posebni dio'!E47+'Posebni dio'!E54+'Posebni dio'!E62+'Posebni dio'!E66+'Posebni dio'!E71+'Posebni dio'!E75+'Posebni dio'!E80+'Posebni dio'!E85</f>
        <v>1153924.78</v>
      </c>
      <c r="D19" s="113">
        <f>+'Posebni dio'!F14+'Posebni dio'!F21+'Posebni dio'!F27+'Posebni dio'!F33+'Posebni dio'!F42+'Posebni dio'!F47+'Posebni dio'!F54+'Posebni dio'!F62+'Posebni dio'!F66+'Posebni dio'!F71+'Posebni dio'!F75+'Posebni dio'!F80+'Posebni dio'!F85</f>
        <v>1382380.9</v>
      </c>
      <c r="E19" s="113">
        <f>+'Posebni dio'!G14+'Posebni dio'!G21+'Posebni dio'!G27+'Posebni dio'!G33+'Posebni dio'!G42+'Posebni dio'!G47+'Posebni dio'!G54+'Posebni dio'!G62+'Posebni dio'!G66+'Posebni dio'!G71+'Posebni dio'!G75+'Posebni dio'!G80+'Posebni dio'!G85</f>
        <v>1387130.9</v>
      </c>
      <c r="F19" s="113">
        <f>+'Posebni dio'!H14+'Posebni dio'!H21+'Posebni dio'!H27+'Posebni dio'!H33+'Posebni dio'!H42+'Posebni dio'!H47+'Posebni dio'!H54+'Posebni dio'!H62+'Posebni dio'!H66+'Posebni dio'!H71+'Posebni dio'!H75+'Posebni dio'!H80+'Posebni dio'!H85</f>
        <v>1375130.9</v>
      </c>
      <c r="G19" s="113">
        <f>+'Posebni dio'!I14+'Posebni dio'!I21+'Posebni dio'!I27+'Posebni dio'!I33+'Posebni dio'!I42+'Posebni dio'!I47+'Posebni dio'!I54+'Posebni dio'!I62+'Posebni dio'!I66+'Posebni dio'!I71+'Posebni dio'!I75+'Posebni dio'!I80+'Posebni dio'!I85</f>
        <v>1375130.9</v>
      </c>
    </row>
    <row r="20" spans="1:8" x14ac:dyDescent="0.25">
      <c r="A20" s="50">
        <v>32</v>
      </c>
      <c r="B20" s="48" t="s">
        <v>35</v>
      </c>
      <c r="C20" s="114">
        <f>+'Posebni dio'!E15+'Posebni dio'!E22+'Posebni dio'!E28+'Posebni dio'!E34+'Posebni dio'!E43+'Posebni dio'!E48+'Posebni dio'!E55+'Posebni dio'!E63+'Posebni dio'!E67+'Posebni dio'!E72+'Posebni dio'!E76+'Posebni dio'!E81+'Posebni dio'!E86+'Posebni dio'!E91</f>
        <v>146259.43999999997</v>
      </c>
      <c r="D20" s="114">
        <f>+'Posebni dio'!F15+'Posebni dio'!F22+'Posebni dio'!F28+'Posebni dio'!F34+'Posebni dio'!F43+'Posebni dio'!F48+'Posebni dio'!F55+'Posebni dio'!F63+'Posebni dio'!F67+'Posebni dio'!F72+'Posebni dio'!F76+'Posebni dio'!F81+'Posebni dio'!F86+'Posebni dio'!F91</f>
        <v>150440.71</v>
      </c>
      <c r="E20" s="114">
        <f>+'Posebni dio'!G15+'Posebni dio'!G22+'Posebni dio'!G28+'Posebni dio'!G34+'Posebni dio'!G43+'Posebni dio'!G48+'Posebni dio'!G55+'Posebni dio'!G63+'Posebni dio'!G67+'Posebni dio'!G72+'Posebni dio'!G76+'Posebni dio'!G81+'Posebni dio'!G86+'Posebni dio'!G91</f>
        <v>148305.31</v>
      </c>
      <c r="F20" s="114">
        <f>+'Posebni dio'!H15+'Posebni dio'!H22+'Posebni dio'!H28+'Posebni dio'!H34+'Posebni dio'!H43+'Posebni dio'!H48+'Posebni dio'!H55+'Posebni dio'!H63+'Posebni dio'!H67+'Posebni dio'!H72+'Posebni dio'!H76+'Posebni dio'!H81+'Posebni dio'!H86+'Posebni dio'!H91</f>
        <v>147805.31</v>
      </c>
      <c r="G20" s="114">
        <f>+'Posebni dio'!I15+'Posebni dio'!I22+'Posebni dio'!I28+'Posebni dio'!I34+'Posebni dio'!I43+'Posebni dio'!I48+'Posebni dio'!I55+'Posebni dio'!I63+'Posebni dio'!I67+'Posebni dio'!I72+'Posebni dio'!I76+'Posebni dio'!I81+'Posebni dio'!I86+'Posebni dio'!I91</f>
        <v>147805.31</v>
      </c>
    </row>
    <row r="21" spans="1:8" x14ac:dyDescent="0.25">
      <c r="A21" s="85">
        <v>34</v>
      </c>
      <c r="B21" s="84" t="s">
        <v>63</v>
      </c>
      <c r="C21" s="115">
        <f>+'Posebni dio'!E16</f>
        <v>4.25</v>
      </c>
      <c r="D21" s="115">
        <f>+'Posebni dio'!F16</f>
        <v>10</v>
      </c>
      <c r="E21" s="115">
        <f>+'Posebni dio'!G16</f>
        <v>5</v>
      </c>
      <c r="F21" s="115">
        <f>+'Posebni dio'!H16</f>
        <v>5</v>
      </c>
      <c r="G21" s="115">
        <f>+'Posebni dio'!I16</f>
        <v>5</v>
      </c>
    </row>
    <row r="22" spans="1:8" ht="26.25" x14ac:dyDescent="0.25">
      <c r="A22" s="85">
        <v>37</v>
      </c>
      <c r="B22" s="88" t="s">
        <v>64</v>
      </c>
      <c r="C22" s="113">
        <f>+'Posebni dio'!E17+'Posebni dio'!E36</f>
        <v>8531.08</v>
      </c>
      <c r="D22" s="113">
        <f>+'Posebni dio'!F17+'Posebni dio'!F36</f>
        <v>8212.17</v>
      </c>
      <c r="E22" s="113">
        <f>+'Posebni dio'!G17+'Posebni dio'!G36</f>
        <v>8500</v>
      </c>
      <c r="F22" s="113">
        <f>+'Posebni dio'!H17+'Posebni dio'!H36</f>
        <v>8500</v>
      </c>
      <c r="G22" s="113">
        <f>+'Posebni dio'!I17+'Posebni dio'!I36</f>
        <v>8500</v>
      </c>
    </row>
    <row r="23" spans="1:8" x14ac:dyDescent="0.25">
      <c r="A23" s="85">
        <v>38</v>
      </c>
      <c r="B23" s="84" t="s">
        <v>102</v>
      </c>
      <c r="C23" s="113">
        <f>+'Posebni dio'!E37</f>
        <v>465.25</v>
      </c>
      <c r="D23" s="113">
        <f>+'Posebni dio'!F37</f>
        <v>393.41</v>
      </c>
      <c r="E23" s="113">
        <f>+'Posebni dio'!G37</f>
        <v>400</v>
      </c>
      <c r="F23" s="113">
        <f>+'Posebni dio'!H37</f>
        <v>400</v>
      </c>
      <c r="G23" s="113">
        <f>+'Posebni dio'!I37</f>
        <v>400</v>
      </c>
    </row>
    <row r="24" spans="1:8" x14ac:dyDescent="0.25">
      <c r="A24" s="86">
        <v>4</v>
      </c>
      <c r="B24" s="87" t="s">
        <v>36</v>
      </c>
      <c r="C24" s="116">
        <f>+C25</f>
        <v>3564.99</v>
      </c>
      <c r="D24" s="116">
        <f>+D25+D26</f>
        <v>7765.5</v>
      </c>
      <c r="E24" s="116">
        <f t="shared" ref="E24:G24" si="4">+E25</f>
        <v>6000</v>
      </c>
      <c r="F24" s="116">
        <f t="shared" si="4"/>
        <v>6000</v>
      </c>
      <c r="G24" s="116">
        <f t="shared" si="4"/>
        <v>6000</v>
      </c>
    </row>
    <row r="25" spans="1:8" x14ac:dyDescent="0.25">
      <c r="A25" s="85">
        <v>42</v>
      </c>
      <c r="B25" s="84" t="s">
        <v>69</v>
      </c>
      <c r="C25" s="115">
        <f>+'Posebni dio'!E24+'Posebni dio'!E30+'Posebni dio'!E39+'Posebni dio'!E50+'Posebni dio'!E57</f>
        <v>3564.99</v>
      </c>
      <c r="D25" s="115">
        <f>+'Posebni dio'!F24+'Posebni dio'!F30+'Posebni dio'!F39+'Posebni dio'!F50+'Posebni dio'!F57</f>
        <v>5771</v>
      </c>
      <c r="E25" s="115">
        <f>+'Posebni dio'!G24+'Posebni dio'!G30+'Posebni dio'!G39+'Posebni dio'!G50+'Posebni dio'!G57</f>
        <v>6000</v>
      </c>
      <c r="F25" s="115">
        <f>+'Posebni dio'!H24+'Posebni dio'!H30+'Posebni dio'!H39+'Posebni dio'!H50+'Posebni dio'!H57</f>
        <v>6000</v>
      </c>
      <c r="G25" s="115">
        <f>+'Posebni dio'!I24+'Posebni dio'!I30+'Posebni dio'!I39+'Posebni dio'!I50+'Posebni dio'!I57</f>
        <v>6000</v>
      </c>
    </row>
    <row r="26" spans="1:8" x14ac:dyDescent="0.25">
      <c r="A26" s="85">
        <v>45</v>
      </c>
      <c r="B26" s="84" t="s">
        <v>136</v>
      </c>
      <c r="C26" s="115">
        <v>0</v>
      </c>
      <c r="D26" s="115">
        <f>+'Posebni dio'!F51</f>
        <v>1994.5</v>
      </c>
      <c r="E26" s="115">
        <v>0</v>
      </c>
      <c r="F26" s="115">
        <v>0</v>
      </c>
      <c r="G26" s="115">
        <v>0</v>
      </c>
    </row>
    <row r="28" spans="1:8" ht="15.6" customHeight="1" x14ac:dyDescent="0.25">
      <c r="A28" s="164" t="s">
        <v>37</v>
      </c>
      <c r="B28" s="164"/>
      <c r="C28" s="164"/>
      <c r="D28" s="164"/>
      <c r="E28" s="164"/>
      <c r="F28" s="164"/>
      <c r="G28" s="164"/>
    </row>
    <row r="29" spans="1:8" ht="18.75" x14ac:dyDescent="0.25">
      <c r="A29" s="32"/>
      <c r="B29" s="32"/>
      <c r="C29" s="32"/>
      <c r="D29" s="32"/>
      <c r="E29" s="32"/>
      <c r="F29" s="32"/>
      <c r="G29" s="32"/>
      <c r="H29" s="32"/>
    </row>
    <row r="30" spans="1:8" ht="29.25" customHeight="1" x14ac:dyDescent="0.25">
      <c r="A30" s="37" t="s">
        <v>38</v>
      </c>
      <c r="B30" s="38" t="s">
        <v>22</v>
      </c>
      <c r="C30" s="39" t="s">
        <v>129</v>
      </c>
      <c r="D30" s="39" t="s">
        <v>130</v>
      </c>
      <c r="E30" s="37" t="s">
        <v>131</v>
      </c>
      <c r="F30" s="37" t="s">
        <v>132</v>
      </c>
      <c r="G30" s="37" t="s">
        <v>133</v>
      </c>
    </row>
    <row r="31" spans="1:8" s="41" customFormat="1" ht="11.25" x14ac:dyDescent="0.2">
      <c r="A31" s="40">
        <v>1</v>
      </c>
      <c r="B31" s="40">
        <v>2</v>
      </c>
      <c r="C31" s="40">
        <v>3</v>
      </c>
      <c r="D31" s="40">
        <v>4</v>
      </c>
      <c r="E31" s="40">
        <v>5</v>
      </c>
      <c r="F31" s="40">
        <v>6</v>
      </c>
      <c r="G31" s="40">
        <v>7</v>
      </c>
    </row>
    <row r="32" spans="1:8" x14ac:dyDescent="0.25">
      <c r="A32" s="42"/>
      <c r="B32" s="42" t="s">
        <v>29</v>
      </c>
      <c r="C32" s="112">
        <f>+C33+C36+C38+C40+C43</f>
        <v>1315130.3700000001</v>
      </c>
      <c r="D32" s="112">
        <f t="shared" ref="D32:G32" si="5">+D33+D36+D38+D40+D43</f>
        <v>1549202.69</v>
      </c>
      <c r="E32" s="112">
        <f t="shared" si="5"/>
        <v>1446349.21</v>
      </c>
      <c r="F32" s="112">
        <f t="shared" si="5"/>
        <v>1433849.21</v>
      </c>
      <c r="G32" s="112">
        <f t="shared" si="5"/>
        <v>1433849.21</v>
      </c>
    </row>
    <row r="33" spans="1:7" x14ac:dyDescent="0.25">
      <c r="A33" s="47">
        <v>1</v>
      </c>
      <c r="B33" s="89" t="s">
        <v>39</v>
      </c>
      <c r="C33" s="112">
        <f>+C34+C35</f>
        <v>68926.16</v>
      </c>
      <c r="D33" s="112">
        <f t="shared" ref="D33:G33" si="6">+D34+D35</f>
        <v>72129.209999999992</v>
      </c>
      <c r="E33" s="112">
        <f t="shared" si="6"/>
        <v>71939.209999999992</v>
      </c>
      <c r="F33" s="112">
        <f t="shared" si="6"/>
        <v>67439.209999999992</v>
      </c>
      <c r="G33" s="112">
        <f t="shared" si="6"/>
        <v>67439.209999999992</v>
      </c>
    </row>
    <row r="34" spans="1:7" x14ac:dyDescent="0.25">
      <c r="A34" s="98" t="s">
        <v>103</v>
      </c>
      <c r="B34" s="90" t="s">
        <v>39</v>
      </c>
      <c r="C34" s="113">
        <f>2970.7+1200</f>
        <v>4170.7</v>
      </c>
      <c r="D34" s="113">
        <v>9060</v>
      </c>
      <c r="E34" s="132">
        <v>8870</v>
      </c>
      <c r="F34" s="132">
        <v>4370</v>
      </c>
      <c r="G34" s="132">
        <v>4370</v>
      </c>
    </row>
    <row r="35" spans="1:7" x14ac:dyDescent="0.25">
      <c r="A35" s="99" t="s">
        <v>104</v>
      </c>
      <c r="B35" s="90" t="s">
        <v>110</v>
      </c>
      <c r="C35" s="113">
        <v>64755.46</v>
      </c>
      <c r="D35" s="128">
        <v>63069.21</v>
      </c>
      <c r="E35" s="132">
        <v>63069.21</v>
      </c>
      <c r="F35" s="132">
        <v>63069.21</v>
      </c>
      <c r="G35" s="132">
        <v>63069.21</v>
      </c>
    </row>
    <row r="36" spans="1:7" x14ac:dyDescent="0.25">
      <c r="A36" s="100">
        <v>3</v>
      </c>
      <c r="B36" s="91" t="s">
        <v>40</v>
      </c>
      <c r="C36" s="112">
        <f>+C37</f>
        <v>4902.1899999999996</v>
      </c>
      <c r="D36" s="129">
        <f t="shared" ref="D36:G36" si="7">+D37</f>
        <v>9861.81</v>
      </c>
      <c r="E36" s="112">
        <f t="shared" si="7"/>
        <v>11000</v>
      </c>
      <c r="F36" s="112">
        <f t="shared" si="7"/>
        <v>11000</v>
      </c>
      <c r="G36" s="112">
        <f t="shared" si="7"/>
        <v>11000</v>
      </c>
    </row>
    <row r="37" spans="1:7" x14ac:dyDescent="0.25">
      <c r="A37" s="48" t="s">
        <v>105</v>
      </c>
      <c r="B37" s="90" t="s">
        <v>40</v>
      </c>
      <c r="C37" s="117">
        <v>4902.1899999999996</v>
      </c>
      <c r="D37" s="130">
        <v>9861.81</v>
      </c>
      <c r="E37" s="132">
        <v>11000</v>
      </c>
      <c r="F37" s="132">
        <v>11000</v>
      </c>
      <c r="G37" s="132">
        <v>11000</v>
      </c>
    </row>
    <row r="38" spans="1:7" x14ac:dyDescent="0.25">
      <c r="A38" s="47">
        <v>4</v>
      </c>
      <c r="B38" s="92" t="s">
        <v>52</v>
      </c>
      <c r="C38" s="112">
        <f>+C39</f>
        <v>906.2</v>
      </c>
      <c r="D38" s="129">
        <f t="shared" ref="D38:G38" si="8">+D39</f>
        <v>765.2</v>
      </c>
      <c r="E38" s="112">
        <f t="shared" si="8"/>
        <v>0</v>
      </c>
      <c r="F38" s="112">
        <f t="shared" si="8"/>
        <v>0</v>
      </c>
      <c r="G38" s="112">
        <f t="shared" si="8"/>
        <v>0</v>
      </c>
    </row>
    <row r="39" spans="1:7" x14ac:dyDescent="0.25">
      <c r="A39" s="99" t="s">
        <v>106</v>
      </c>
      <c r="B39" s="93" t="s">
        <v>52</v>
      </c>
      <c r="C39" s="117">
        <v>906.2</v>
      </c>
      <c r="D39" s="130">
        <v>765.2</v>
      </c>
      <c r="E39" s="132">
        <v>0</v>
      </c>
      <c r="F39" s="132">
        <v>0</v>
      </c>
      <c r="G39" s="132">
        <v>0</v>
      </c>
    </row>
    <row r="40" spans="1:7" x14ac:dyDescent="0.25">
      <c r="A40" s="47">
        <v>5</v>
      </c>
      <c r="B40" s="94" t="s">
        <v>111</v>
      </c>
      <c r="C40" s="118">
        <f>+C41+C42</f>
        <v>1237112.6600000001</v>
      </c>
      <c r="D40" s="118">
        <f t="shared" ref="D40:G40" si="9">+D41+D42</f>
        <v>1461555.58</v>
      </c>
      <c r="E40" s="118">
        <f t="shared" si="9"/>
        <v>1360700</v>
      </c>
      <c r="F40" s="118">
        <f t="shared" si="9"/>
        <v>1352700</v>
      </c>
      <c r="G40" s="118">
        <f t="shared" si="9"/>
        <v>1352700</v>
      </c>
    </row>
    <row r="41" spans="1:7" x14ac:dyDescent="0.25">
      <c r="A41" s="48" t="s">
        <v>107</v>
      </c>
      <c r="B41" s="95" t="s">
        <v>112</v>
      </c>
      <c r="C41" s="117">
        <f>818.97+76+6038.09+9742.39</f>
        <v>16675.45</v>
      </c>
      <c r="D41" s="117">
        <f>1500+100+52050</f>
        <v>53650</v>
      </c>
      <c r="E41" s="132">
        <v>59500</v>
      </c>
      <c r="F41" s="132">
        <v>51500</v>
      </c>
      <c r="G41" s="132">
        <v>51500</v>
      </c>
    </row>
    <row r="42" spans="1:7" x14ac:dyDescent="0.25">
      <c r="A42" s="48" t="s">
        <v>108</v>
      </c>
      <c r="B42" s="96" t="s">
        <v>111</v>
      </c>
      <c r="C42" s="117">
        <f>43120.95+13901.4+1163414.86</f>
        <v>1220437.2100000002</v>
      </c>
      <c r="D42" s="117">
        <f>1411318.36-3412.78</f>
        <v>1407905.58</v>
      </c>
      <c r="E42" s="132">
        <v>1301200</v>
      </c>
      <c r="F42" s="132">
        <v>1301200</v>
      </c>
      <c r="G42" s="132">
        <v>1301200</v>
      </c>
    </row>
    <row r="43" spans="1:7" x14ac:dyDescent="0.25">
      <c r="A43" s="47">
        <v>6</v>
      </c>
      <c r="B43" s="97" t="s">
        <v>113</v>
      </c>
      <c r="C43" s="118">
        <f>+C44</f>
        <v>3283.16</v>
      </c>
      <c r="D43" s="118">
        <f t="shared" ref="D43:G43" si="10">+D44</f>
        <v>4890.8900000000003</v>
      </c>
      <c r="E43" s="118">
        <f t="shared" si="10"/>
        <v>2710</v>
      </c>
      <c r="F43" s="118">
        <f t="shared" si="10"/>
        <v>2710</v>
      </c>
      <c r="G43" s="118">
        <f t="shared" si="10"/>
        <v>2710</v>
      </c>
    </row>
    <row r="44" spans="1:7" x14ac:dyDescent="0.25">
      <c r="A44" s="48" t="s">
        <v>109</v>
      </c>
      <c r="B44" s="96" t="s">
        <v>113</v>
      </c>
      <c r="C44" s="119">
        <f>2583.16+700</f>
        <v>3283.16</v>
      </c>
      <c r="D44" s="119">
        <v>4890.8900000000003</v>
      </c>
      <c r="E44" s="132">
        <v>2710</v>
      </c>
      <c r="F44" s="132">
        <v>2710</v>
      </c>
      <c r="G44" s="132">
        <v>2710</v>
      </c>
    </row>
    <row r="46" spans="1:7" ht="25.5" x14ac:dyDescent="0.25">
      <c r="A46" s="37" t="s">
        <v>38</v>
      </c>
      <c r="B46" s="38" t="s">
        <v>22</v>
      </c>
      <c r="C46" s="39" t="s">
        <v>129</v>
      </c>
      <c r="D46" s="39" t="s">
        <v>130</v>
      </c>
      <c r="E46" s="37" t="s">
        <v>131</v>
      </c>
      <c r="F46" s="37" t="s">
        <v>132</v>
      </c>
      <c r="G46" s="37" t="s">
        <v>133</v>
      </c>
    </row>
    <row r="47" spans="1:7" s="41" customFormat="1" ht="11.25" x14ac:dyDescent="0.2">
      <c r="A47" s="40">
        <v>1</v>
      </c>
      <c r="B47" s="40">
        <v>2</v>
      </c>
      <c r="C47" s="40">
        <v>3</v>
      </c>
      <c r="D47" s="40">
        <v>4</v>
      </c>
      <c r="E47" s="40">
        <v>5</v>
      </c>
      <c r="F47" s="40">
        <v>6</v>
      </c>
      <c r="G47" s="40">
        <v>7</v>
      </c>
    </row>
    <row r="48" spans="1:7" x14ac:dyDescent="0.25">
      <c r="A48" s="42"/>
      <c r="B48" s="42" t="s">
        <v>32</v>
      </c>
      <c r="C48" s="112">
        <f>+C49+C52+C54+C56+C59</f>
        <v>1310967.6900000002</v>
      </c>
      <c r="D48" s="112">
        <f t="shared" ref="D48:G48" si="11">+D49+D52+D54+D56+D59</f>
        <v>1549202.69</v>
      </c>
      <c r="E48" s="112">
        <f t="shared" si="11"/>
        <v>1550341.21</v>
      </c>
      <c r="F48" s="112">
        <f t="shared" si="11"/>
        <v>1537841.21</v>
      </c>
      <c r="G48" s="112">
        <f t="shared" si="11"/>
        <v>1537841.21</v>
      </c>
    </row>
    <row r="49" spans="1:7" x14ac:dyDescent="0.25">
      <c r="A49" s="47">
        <v>1</v>
      </c>
      <c r="B49" s="89" t="s">
        <v>39</v>
      </c>
      <c r="C49" s="112">
        <f>+C50+C51</f>
        <v>64606.66</v>
      </c>
      <c r="D49" s="112">
        <f t="shared" ref="D49:G49" si="12">+D50+D51</f>
        <v>72129.209999999992</v>
      </c>
      <c r="E49" s="112">
        <f t="shared" si="12"/>
        <v>71931.209999999992</v>
      </c>
      <c r="F49" s="112">
        <f t="shared" si="12"/>
        <v>67431.209999999992</v>
      </c>
      <c r="G49" s="112">
        <f t="shared" si="12"/>
        <v>67431.209999999992</v>
      </c>
    </row>
    <row r="50" spans="1:7" x14ac:dyDescent="0.25">
      <c r="A50" s="98" t="s">
        <v>103</v>
      </c>
      <c r="B50" s="90" t="s">
        <v>39</v>
      </c>
      <c r="C50" s="113">
        <f>+'Posebni dio'!E64+'Posebni dio'!E73</f>
        <v>5238.26</v>
      </c>
      <c r="D50" s="113">
        <f>+'Posebni dio'!F64+'Posebni dio'!F73</f>
        <v>9060</v>
      </c>
      <c r="E50" s="113">
        <f>+'Posebni dio'!G64+'Posebni dio'!G73</f>
        <v>8870</v>
      </c>
      <c r="F50" s="113">
        <f>+'Posebni dio'!H64+'Posebni dio'!H73</f>
        <v>4370</v>
      </c>
      <c r="G50" s="113">
        <f>+'Posebni dio'!I64+'Posebni dio'!I73</f>
        <v>4370</v>
      </c>
    </row>
    <row r="51" spans="1:7" x14ac:dyDescent="0.25">
      <c r="A51" s="99" t="s">
        <v>104</v>
      </c>
      <c r="B51" s="90" t="s">
        <v>110</v>
      </c>
      <c r="C51" s="115">
        <f>+'Posebni dio'!E12</f>
        <v>59368.4</v>
      </c>
      <c r="D51" s="131">
        <f>+'Posebni dio'!F12</f>
        <v>63069.21</v>
      </c>
      <c r="E51" s="115">
        <f>+'Posebni dio'!G12</f>
        <v>63061.21</v>
      </c>
      <c r="F51" s="115">
        <f>+'Posebni dio'!H12</f>
        <v>63061.21</v>
      </c>
      <c r="G51" s="115">
        <f>+'Posebni dio'!I12</f>
        <v>63061.21</v>
      </c>
    </row>
    <row r="52" spans="1:7" x14ac:dyDescent="0.25">
      <c r="A52" s="100">
        <v>3</v>
      </c>
      <c r="B52" s="91" t="s">
        <v>40</v>
      </c>
      <c r="C52" s="112">
        <f>+'Posebni dio'!E66+'Posebni dio'!E75</f>
        <v>5208.26</v>
      </c>
      <c r="D52" s="129">
        <f>+D53</f>
        <v>9861.81</v>
      </c>
      <c r="E52" s="112">
        <f>+E53</f>
        <v>11000</v>
      </c>
      <c r="F52" s="112">
        <f>+F53</f>
        <v>11000</v>
      </c>
      <c r="G52" s="112">
        <f>+G53</f>
        <v>11000</v>
      </c>
    </row>
    <row r="53" spans="1:7" x14ac:dyDescent="0.25">
      <c r="A53" s="48" t="s">
        <v>105</v>
      </c>
      <c r="B53" s="90" t="s">
        <v>40</v>
      </c>
      <c r="C53" s="115">
        <f>+'Posebni dio'!E14</f>
        <v>530.9</v>
      </c>
      <c r="D53" s="131">
        <v>9861.81</v>
      </c>
      <c r="E53" s="115">
        <f>+'Posebni dio'!G19</f>
        <v>11000</v>
      </c>
      <c r="F53" s="115">
        <f>+'Posebni dio'!H19</f>
        <v>11000</v>
      </c>
      <c r="G53" s="115">
        <f>+'Posebni dio'!I19</f>
        <v>11000</v>
      </c>
    </row>
    <row r="54" spans="1:7" x14ac:dyDescent="0.25">
      <c r="A54" s="47">
        <v>4</v>
      </c>
      <c r="B54" s="92" t="s">
        <v>52</v>
      </c>
      <c r="C54" s="112">
        <f>+C55</f>
        <v>2904.38</v>
      </c>
      <c r="D54" s="129">
        <f t="shared" ref="D54:G54" si="13">+D55</f>
        <v>765.2</v>
      </c>
      <c r="E54" s="112">
        <f t="shared" si="13"/>
        <v>0</v>
      </c>
      <c r="F54" s="112">
        <f t="shared" si="13"/>
        <v>0</v>
      </c>
      <c r="G54" s="112">
        <f t="shared" si="13"/>
        <v>0</v>
      </c>
    </row>
    <row r="55" spans="1:7" x14ac:dyDescent="0.25">
      <c r="A55" s="99" t="s">
        <v>106</v>
      </c>
      <c r="B55" s="93" t="s">
        <v>52</v>
      </c>
      <c r="C55" s="117">
        <f>+'Posebni dio'!E25</f>
        <v>2904.38</v>
      </c>
      <c r="D55" s="130">
        <f>+'Posebni dio'!F25</f>
        <v>765.2</v>
      </c>
      <c r="E55" s="117">
        <f>+'Posebni dio'!G25</f>
        <v>0</v>
      </c>
      <c r="F55" s="117">
        <f>+'Posebni dio'!H25</f>
        <v>0</v>
      </c>
      <c r="G55" s="117">
        <f>+'Posebni dio'!I25</f>
        <v>0</v>
      </c>
    </row>
    <row r="56" spans="1:7" x14ac:dyDescent="0.25">
      <c r="A56" s="47">
        <v>5</v>
      </c>
      <c r="B56" s="94" t="s">
        <v>111</v>
      </c>
      <c r="C56" s="118">
        <f>+C57+C58</f>
        <v>1235006.8800000001</v>
      </c>
      <c r="D56" s="118">
        <f t="shared" ref="D56:G56" si="14">+D57+D58</f>
        <v>1461555.58</v>
      </c>
      <c r="E56" s="118">
        <f t="shared" si="14"/>
        <v>1464700</v>
      </c>
      <c r="F56" s="118">
        <f t="shared" si="14"/>
        <v>1456700</v>
      </c>
      <c r="G56" s="118">
        <f t="shared" si="14"/>
        <v>1456700</v>
      </c>
    </row>
    <row r="57" spans="1:7" x14ac:dyDescent="0.25">
      <c r="A57" s="48" t="s">
        <v>107</v>
      </c>
      <c r="B57" s="95" t="s">
        <v>112</v>
      </c>
      <c r="C57" s="117">
        <f>+'Posebni dio'!E60+'Posebni dio'!E69+'Posebni dio'!E78+'Posebni dio'!E83</f>
        <v>17969.07</v>
      </c>
      <c r="D57" s="117">
        <f>+'Posebni dio'!F60+'Posebni dio'!F69+'Posebni dio'!F78+'Posebni dio'!F83</f>
        <v>53650</v>
      </c>
      <c r="E57" s="117">
        <f>+'Posebni dio'!G60+'Posebni dio'!G69+'Posebni dio'!G78+'Posebni dio'!G83</f>
        <v>59500</v>
      </c>
      <c r="F57" s="117">
        <f>+'Posebni dio'!H60+'Posebni dio'!H69+'Posebni dio'!H78+'Posebni dio'!H83</f>
        <v>51500</v>
      </c>
      <c r="G57" s="117">
        <f>+'Posebni dio'!I60+'Posebni dio'!I69+'Posebni dio'!I78+'Posebni dio'!I83</f>
        <v>51500</v>
      </c>
    </row>
    <row r="58" spans="1:7" x14ac:dyDescent="0.25">
      <c r="A58" s="48" t="s">
        <v>108</v>
      </c>
      <c r="B58" s="96" t="s">
        <v>111</v>
      </c>
      <c r="C58" s="117">
        <f>+'Posebni dio'!E31+'Posebni dio'!E40+'Posebni dio'!E88</f>
        <v>1217037.81</v>
      </c>
      <c r="D58" s="117">
        <f>+'Posebni dio'!F31+'Posebni dio'!F40+'Posebni dio'!F88</f>
        <v>1407905.58</v>
      </c>
      <c r="E58" s="117">
        <f>+'Posebni dio'!G31+'Posebni dio'!G40+'Posebni dio'!G88</f>
        <v>1405200</v>
      </c>
      <c r="F58" s="117">
        <f>+'Posebni dio'!H31+'Posebni dio'!H40+'Posebni dio'!H88</f>
        <v>1405200</v>
      </c>
      <c r="G58" s="117">
        <f>+'Posebni dio'!I31+'Posebni dio'!I40+'Posebni dio'!I88</f>
        <v>1405200</v>
      </c>
    </row>
    <row r="59" spans="1:7" x14ac:dyDescent="0.25">
      <c r="A59" s="47">
        <v>6</v>
      </c>
      <c r="B59" s="97" t="s">
        <v>113</v>
      </c>
      <c r="C59" s="118">
        <f>+C60</f>
        <v>3241.51</v>
      </c>
      <c r="D59" s="118">
        <f t="shared" ref="D59:G59" si="15">+D60</f>
        <v>4890.8899999999994</v>
      </c>
      <c r="E59" s="118">
        <f t="shared" si="15"/>
        <v>2710</v>
      </c>
      <c r="F59" s="118">
        <f t="shared" si="15"/>
        <v>2710</v>
      </c>
      <c r="G59" s="118">
        <f t="shared" si="15"/>
        <v>2710</v>
      </c>
    </row>
    <row r="60" spans="1:7" x14ac:dyDescent="0.25">
      <c r="A60" s="48" t="s">
        <v>109</v>
      </c>
      <c r="B60" s="96" t="s">
        <v>113</v>
      </c>
      <c r="C60" s="119">
        <f>+'Posebni dio'!E45</f>
        <v>3241.51</v>
      </c>
      <c r="D60" s="119">
        <f>+'Posebni dio'!F45</f>
        <v>4890.8899999999994</v>
      </c>
      <c r="E60" s="119">
        <f>+'Posebni dio'!G45</f>
        <v>2710</v>
      </c>
      <c r="F60" s="119">
        <f>+'Posebni dio'!H45</f>
        <v>2710</v>
      </c>
      <c r="G60" s="119">
        <f>+'Posebni dio'!I45</f>
        <v>2710</v>
      </c>
    </row>
    <row r="63" spans="1:7" ht="15.75" x14ac:dyDescent="0.25">
      <c r="B63" s="164" t="s">
        <v>41</v>
      </c>
      <c r="C63" s="164"/>
      <c r="D63" s="164"/>
      <c r="E63" s="164"/>
      <c r="F63" s="164"/>
      <c r="G63" s="164"/>
    </row>
    <row r="64" spans="1:7" ht="18.75" x14ac:dyDescent="0.25">
      <c r="B64" s="32"/>
      <c r="C64" s="32"/>
      <c r="D64" s="32"/>
      <c r="E64" s="32"/>
      <c r="F64" s="32"/>
      <c r="G64" s="32"/>
    </row>
    <row r="65" spans="1:7" ht="25.5" x14ac:dyDescent="0.25">
      <c r="A65" s="37" t="s">
        <v>38</v>
      </c>
      <c r="B65" s="38" t="s">
        <v>22</v>
      </c>
      <c r="C65" s="39" t="s">
        <v>129</v>
      </c>
      <c r="D65" s="39" t="s">
        <v>130</v>
      </c>
      <c r="E65" s="37" t="s">
        <v>131</v>
      </c>
      <c r="F65" s="37" t="s">
        <v>132</v>
      </c>
      <c r="G65" s="37" t="s">
        <v>133</v>
      </c>
    </row>
    <row r="66" spans="1:7" x14ac:dyDescent="0.25">
      <c r="A66" s="40">
        <v>1</v>
      </c>
      <c r="B66" s="40">
        <v>2</v>
      </c>
      <c r="C66" s="40">
        <v>3</v>
      </c>
      <c r="D66" s="40">
        <v>4</v>
      </c>
      <c r="E66" s="40">
        <v>5</v>
      </c>
      <c r="F66" s="40">
        <v>6</v>
      </c>
      <c r="G66" s="40">
        <v>7</v>
      </c>
    </row>
    <row r="67" spans="1:7" x14ac:dyDescent="0.25">
      <c r="A67" s="52"/>
      <c r="B67" s="42" t="s">
        <v>32</v>
      </c>
      <c r="C67" s="112">
        <f>+C68</f>
        <v>1312749.79</v>
      </c>
      <c r="D67" s="112">
        <f t="shared" ref="D67:G67" si="16">+D68</f>
        <v>1549202.69</v>
      </c>
      <c r="E67" s="112">
        <f t="shared" si="16"/>
        <v>1550341.21</v>
      </c>
      <c r="F67" s="112">
        <f t="shared" si="16"/>
        <v>1537571.21</v>
      </c>
      <c r="G67" s="112">
        <f t="shared" si="16"/>
        <v>1537571.21</v>
      </c>
    </row>
    <row r="68" spans="1:7" x14ac:dyDescent="0.25">
      <c r="A68" s="52" t="s">
        <v>114</v>
      </c>
      <c r="B68" s="42" t="s">
        <v>115</v>
      </c>
      <c r="C68" s="112">
        <f>+C69+C70</f>
        <v>1312749.79</v>
      </c>
      <c r="D68" s="112">
        <f t="shared" ref="D68:G68" si="17">+D69+D70</f>
        <v>1549202.69</v>
      </c>
      <c r="E68" s="112">
        <f t="shared" si="17"/>
        <v>1550341.21</v>
      </c>
      <c r="F68" s="112">
        <f t="shared" si="17"/>
        <v>1537571.21</v>
      </c>
      <c r="G68" s="112">
        <f t="shared" si="17"/>
        <v>1537571.21</v>
      </c>
    </row>
    <row r="69" spans="1:7" x14ac:dyDescent="0.25">
      <c r="A69" s="53" t="s">
        <v>116</v>
      </c>
      <c r="B69" s="44" t="s">
        <v>117</v>
      </c>
      <c r="C69" s="113">
        <v>1268406.83</v>
      </c>
      <c r="D69" s="113">
        <v>1507001.49</v>
      </c>
      <c r="E69" s="132">
        <v>1509841.21</v>
      </c>
      <c r="F69" s="132">
        <v>1497071.21</v>
      </c>
      <c r="G69" s="132">
        <v>1497071.21</v>
      </c>
    </row>
    <row r="70" spans="1:7" x14ac:dyDescent="0.25">
      <c r="A70" s="54" t="s">
        <v>118</v>
      </c>
      <c r="B70" s="45" t="s">
        <v>119</v>
      </c>
      <c r="C70" s="114">
        <v>44342.96</v>
      </c>
      <c r="D70" s="114">
        <f>101.2+1500+100+40500</f>
        <v>42201.2</v>
      </c>
      <c r="E70" s="132">
        <f>500+2400+100+37500</f>
        <v>40500</v>
      </c>
      <c r="F70" s="132">
        <v>40500</v>
      </c>
      <c r="G70" s="132">
        <v>40500</v>
      </c>
    </row>
  </sheetData>
  <mergeCells count="5">
    <mergeCell ref="A1:G1"/>
    <mergeCell ref="B63:G63"/>
    <mergeCell ref="A2:G2"/>
    <mergeCell ref="A4:G4"/>
    <mergeCell ref="A28:G28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rowBreaks count="2" manualBreakCount="2">
    <brk id="26" max="6" man="1"/>
    <brk id="6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2"/>
  <sheetViews>
    <sheetView topLeftCell="A13" workbookViewId="0">
      <selection activeCell="I35" sqref="I35"/>
    </sheetView>
  </sheetViews>
  <sheetFormatPr defaultColWidth="8.85546875" defaultRowHeight="15" x14ac:dyDescent="0.25"/>
  <cols>
    <col min="1" max="1" width="7.85546875" style="33" bestFit="1" customWidth="1"/>
    <col min="2" max="2" width="44.7109375" style="33" customWidth="1"/>
    <col min="3" max="4" width="19.5703125" style="33" customWidth="1"/>
    <col min="5" max="8" width="19.42578125" style="33" customWidth="1"/>
    <col min="9" max="10" width="25.28515625" style="33" customWidth="1"/>
    <col min="11" max="16384" width="8.85546875" style="33"/>
  </cols>
  <sheetData>
    <row r="1" spans="1:10" ht="18.75" x14ac:dyDescent="0.25">
      <c r="A1" s="55"/>
      <c r="B1" s="32"/>
      <c r="C1" s="32"/>
      <c r="D1" s="32"/>
      <c r="E1" s="32"/>
      <c r="F1" s="32"/>
      <c r="G1" s="32"/>
      <c r="H1" s="32"/>
      <c r="I1" s="32"/>
      <c r="J1" s="32"/>
    </row>
    <row r="2" spans="1:10" ht="15.6" customHeight="1" x14ac:dyDescent="0.25">
      <c r="A2" s="164" t="s">
        <v>42</v>
      </c>
      <c r="B2" s="164"/>
      <c r="C2" s="164"/>
      <c r="D2" s="164"/>
      <c r="E2" s="164"/>
      <c r="F2" s="164"/>
      <c r="G2" s="164"/>
      <c r="H2" s="51"/>
      <c r="I2" s="35"/>
      <c r="J2" s="35"/>
    </row>
    <row r="3" spans="1:10" ht="18.75" x14ac:dyDescent="0.25">
      <c r="A3" s="32"/>
      <c r="B3" s="32"/>
      <c r="C3" s="32"/>
      <c r="D3" s="32"/>
      <c r="E3" s="32"/>
      <c r="F3" s="32"/>
      <c r="G3" s="32"/>
      <c r="H3" s="32"/>
      <c r="I3" s="34"/>
      <c r="J3" s="34"/>
    </row>
    <row r="4" spans="1:10" ht="15.6" customHeight="1" x14ac:dyDescent="0.25">
      <c r="A4" s="164" t="s">
        <v>43</v>
      </c>
      <c r="B4" s="164"/>
      <c r="C4" s="164"/>
      <c r="D4" s="164"/>
      <c r="E4" s="164"/>
      <c r="F4" s="164"/>
      <c r="G4" s="164"/>
      <c r="H4" s="51"/>
      <c r="I4" s="36"/>
      <c r="J4" s="36"/>
    </row>
    <row r="5" spans="1:10" ht="18.75" x14ac:dyDescent="0.25">
      <c r="A5" s="32"/>
      <c r="B5" s="32"/>
      <c r="C5" s="32"/>
      <c r="D5" s="32"/>
      <c r="E5" s="32"/>
      <c r="F5" s="32"/>
      <c r="G5" s="32"/>
      <c r="H5" s="32"/>
      <c r="I5" s="34"/>
      <c r="J5" s="34"/>
    </row>
    <row r="6" spans="1:10" ht="25.5" x14ac:dyDescent="0.25">
      <c r="A6" s="37" t="s">
        <v>38</v>
      </c>
      <c r="B6" s="38" t="s">
        <v>22</v>
      </c>
      <c r="C6" s="39" t="s">
        <v>13</v>
      </c>
      <c r="D6" s="39" t="s">
        <v>23</v>
      </c>
      <c r="E6" s="37" t="s">
        <v>24</v>
      </c>
      <c r="F6" s="37" t="s">
        <v>25</v>
      </c>
      <c r="G6" s="37" t="s">
        <v>26</v>
      </c>
    </row>
    <row r="7" spans="1:10" s="41" customFormat="1" ht="11.25" x14ac:dyDescent="0.2">
      <c r="A7" s="40">
        <v>1</v>
      </c>
      <c r="B7" s="40">
        <v>2</v>
      </c>
      <c r="C7" s="40">
        <v>3</v>
      </c>
      <c r="D7" s="40">
        <v>4</v>
      </c>
      <c r="E7" s="40">
        <v>5</v>
      </c>
      <c r="F7" s="40">
        <v>6</v>
      </c>
      <c r="G7" s="40">
        <v>7</v>
      </c>
    </row>
    <row r="8" spans="1:10" s="41" customFormat="1" ht="12.75" x14ac:dyDescent="0.2">
      <c r="A8" s="101">
        <v>8</v>
      </c>
      <c r="B8" s="101" t="s">
        <v>44</v>
      </c>
      <c r="C8" s="83"/>
      <c r="D8" s="83"/>
      <c r="E8" s="83"/>
      <c r="F8" s="83"/>
      <c r="G8" s="83"/>
    </row>
    <row r="9" spans="1:10" x14ac:dyDescent="0.25">
      <c r="A9" s="102">
        <v>84</v>
      </c>
      <c r="B9" s="103" t="s">
        <v>45</v>
      </c>
      <c r="C9" s="42"/>
      <c r="D9" s="42"/>
      <c r="E9" s="43"/>
      <c r="F9" s="43"/>
      <c r="G9" s="43"/>
    </row>
    <row r="10" spans="1:10" x14ac:dyDescent="0.25">
      <c r="A10" s="102" t="s">
        <v>31</v>
      </c>
      <c r="B10" s="46"/>
      <c r="C10" s="42"/>
      <c r="D10" s="42"/>
      <c r="E10" s="43"/>
      <c r="F10" s="43"/>
      <c r="G10" s="43"/>
    </row>
    <row r="11" spans="1:10" x14ac:dyDescent="0.25">
      <c r="A11" s="101">
        <v>5</v>
      </c>
      <c r="B11" s="104" t="s">
        <v>46</v>
      </c>
      <c r="C11" s="44"/>
      <c r="D11" s="44"/>
      <c r="E11" s="43"/>
      <c r="F11" s="43"/>
      <c r="G11" s="43"/>
    </row>
    <row r="12" spans="1:10" x14ac:dyDescent="0.25">
      <c r="A12" s="102">
        <v>54</v>
      </c>
      <c r="B12" s="105" t="s">
        <v>47</v>
      </c>
      <c r="C12" s="44"/>
      <c r="D12" s="44"/>
      <c r="E12" s="43"/>
      <c r="F12" s="43"/>
      <c r="G12" s="43"/>
    </row>
    <row r="13" spans="1:10" x14ac:dyDescent="0.25">
      <c r="A13" s="102" t="s">
        <v>31</v>
      </c>
      <c r="B13" s="104"/>
      <c r="C13" s="44"/>
      <c r="D13" s="44"/>
      <c r="E13" s="43"/>
      <c r="F13" s="43"/>
      <c r="G13" s="43"/>
    </row>
    <row r="16" spans="1:10" ht="15.75" x14ac:dyDescent="0.25">
      <c r="B16" s="164" t="s">
        <v>48</v>
      </c>
      <c r="C16" s="164"/>
      <c r="D16" s="164"/>
      <c r="E16" s="164"/>
      <c r="F16" s="164"/>
      <c r="G16" s="164"/>
    </row>
    <row r="17" spans="1:7" ht="18.75" x14ac:dyDescent="0.25">
      <c r="B17" s="32"/>
      <c r="C17" s="32"/>
      <c r="D17" s="32"/>
      <c r="E17" s="32"/>
      <c r="F17" s="32"/>
      <c r="G17" s="32"/>
    </row>
    <row r="18" spans="1:7" ht="25.5" x14ac:dyDescent="0.25">
      <c r="A18" s="37" t="s">
        <v>38</v>
      </c>
      <c r="B18" s="38" t="s">
        <v>22</v>
      </c>
      <c r="C18" s="39" t="s">
        <v>13</v>
      </c>
      <c r="D18" s="39" t="s">
        <v>23</v>
      </c>
      <c r="E18" s="37" t="s">
        <v>24</v>
      </c>
      <c r="F18" s="37" t="s">
        <v>25</v>
      </c>
      <c r="G18" s="37" t="s">
        <v>26</v>
      </c>
    </row>
    <row r="19" spans="1:7" ht="10.15" customHeight="1" x14ac:dyDescent="0.25">
      <c r="A19" s="40">
        <v>1</v>
      </c>
      <c r="B19" s="40">
        <v>2</v>
      </c>
      <c r="C19" s="40">
        <v>3</v>
      </c>
      <c r="D19" s="40">
        <v>4</v>
      </c>
      <c r="E19" s="40">
        <v>5</v>
      </c>
      <c r="F19" s="40">
        <v>6</v>
      </c>
      <c r="G19" s="40">
        <v>7</v>
      </c>
    </row>
    <row r="20" spans="1:7" s="111" customFormat="1" x14ac:dyDescent="0.25">
      <c r="A20" s="110">
        <v>8</v>
      </c>
      <c r="B20" s="110" t="s">
        <v>53</v>
      </c>
      <c r="C20" s="108"/>
      <c r="D20" s="108"/>
      <c r="E20" s="109"/>
      <c r="F20" s="109"/>
      <c r="G20" s="109"/>
    </row>
    <row r="21" spans="1:7" x14ac:dyDescent="0.25">
      <c r="A21" s="102">
        <v>81</v>
      </c>
      <c r="B21" s="103" t="s">
        <v>54</v>
      </c>
      <c r="C21" s="44"/>
      <c r="D21" s="44"/>
      <c r="E21" s="43"/>
      <c r="F21" s="43"/>
      <c r="G21" s="43"/>
    </row>
    <row r="22" spans="1:7" x14ac:dyDescent="0.25">
      <c r="A22" s="61" t="s">
        <v>31</v>
      </c>
      <c r="B22" s="103"/>
      <c r="C22" s="56"/>
      <c r="D22" s="56"/>
      <c r="E22" s="56"/>
      <c r="F22" s="56"/>
      <c r="G22" s="56"/>
    </row>
    <row r="23" spans="1:7" x14ac:dyDescent="0.25">
      <c r="A23" s="56"/>
      <c r="B23" s="106"/>
      <c r="C23" s="56"/>
      <c r="D23" s="56"/>
      <c r="E23" s="56"/>
      <c r="F23" s="56"/>
      <c r="G23" s="56"/>
    </row>
    <row r="24" spans="1:7" x14ac:dyDescent="0.25">
      <c r="A24" s="56"/>
      <c r="B24" s="101" t="s">
        <v>49</v>
      </c>
      <c r="C24" s="56"/>
      <c r="D24" s="56"/>
      <c r="E24" s="56"/>
      <c r="F24" s="56"/>
      <c r="G24" s="56"/>
    </row>
    <row r="25" spans="1:7" x14ac:dyDescent="0.25">
      <c r="A25" s="101">
        <v>1</v>
      </c>
      <c r="B25" s="101" t="s">
        <v>39</v>
      </c>
      <c r="C25" s="42"/>
      <c r="D25" s="42"/>
      <c r="E25" s="43"/>
      <c r="F25" s="43"/>
      <c r="G25" s="43"/>
    </row>
    <row r="26" spans="1:7" x14ac:dyDescent="0.25">
      <c r="A26" s="102">
        <v>11</v>
      </c>
      <c r="B26" s="103" t="s">
        <v>39</v>
      </c>
      <c r="C26" s="44"/>
      <c r="D26" s="44"/>
      <c r="E26" s="43"/>
      <c r="F26" s="43"/>
      <c r="G26" s="43"/>
    </row>
    <row r="27" spans="1:7" x14ac:dyDescent="0.25">
      <c r="A27" s="61" t="s">
        <v>31</v>
      </c>
      <c r="B27" s="49"/>
      <c r="C27" s="44"/>
      <c r="D27" s="44"/>
      <c r="E27" s="43"/>
      <c r="F27" s="43"/>
      <c r="G27" s="43"/>
    </row>
    <row r="28" spans="1:7" x14ac:dyDescent="0.25">
      <c r="A28" s="101">
        <v>3</v>
      </c>
      <c r="B28" s="101" t="s">
        <v>40</v>
      </c>
      <c r="C28" s="107"/>
      <c r="D28" s="107"/>
      <c r="E28" s="107"/>
      <c r="F28" s="107"/>
      <c r="G28" s="107"/>
    </row>
    <row r="29" spans="1:7" x14ac:dyDescent="0.25">
      <c r="A29" s="102">
        <v>31</v>
      </c>
      <c r="B29" s="103" t="s">
        <v>40</v>
      </c>
      <c r="C29" s="56"/>
      <c r="D29" s="56"/>
      <c r="E29" s="56"/>
      <c r="F29" s="56"/>
      <c r="G29" s="56"/>
    </row>
    <row r="30" spans="1:7" x14ac:dyDescent="0.25">
      <c r="A30" s="101">
        <v>4</v>
      </c>
      <c r="B30" s="101" t="s">
        <v>52</v>
      </c>
      <c r="C30" s="56"/>
      <c r="D30" s="56"/>
      <c r="E30" s="56"/>
      <c r="F30" s="56"/>
      <c r="G30" s="56"/>
    </row>
    <row r="31" spans="1:7" x14ac:dyDescent="0.25">
      <c r="A31" s="102">
        <v>43</v>
      </c>
      <c r="B31" s="103" t="s">
        <v>51</v>
      </c>
      <c r="C31" s="56"/>
      <c r="D31" s="56"/>
      <c r="E31" s="56"/>
      <c r="F31" s="56"/>
      <c r="G31" s="56"/>
    </row>
    <row r="32" spans="1:7" x14ac:dyDescent="0.25">
      <c r="A32" s="102" t="s">
        <v>31</v>
      </c>
      <c r="B32" s="103"/>
      <c r="C32" s="56"/>
      <c r="D32" s="56"/>
      <c r="E32" s="56"/>
      <c r="F32" s="56"/>
      <c r="G32" s="56"/>
    </row>
  </sheetData>
  <mergeCells count="3">
    <mergeCell ref="B16:G16"/>
    <mergeCell ref="A2:G2"/>
    <mergeCell ref="A4:G4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EE5B2-A778-43A4-97A4-9A4FB16B993C}">
  <dimension ref="A1:I91"/>
  <sheetViews>
    <sheetView topLeftCell="A17" workbookViewId="0">
      <selection activeCell="N27" sqref="N27"/>
    </sheetView>
  </sheetViews>
  <sheetFormatPr defaultRowHeight="15" x14ac:dyDescent="0.25"/>
  <cols>
    <col min="3" max="3" width="3.5703125" customWidth="1"/>
    <col min="4" max="4" width="29.140625" customWidth="1"/>
    <col min="5" max="5" width="16.28515625" customWidth="1"/>
    <col min="6" max="6" width="14.140625" customWidth="1"/>
    <col min="7" max="7" width="15.42578125" customWidth="1"/>
    <col min="8" max="8" width="15.5703125" customWidth="1"/>
    <col min="9" max="9" width="17.85546875" customWidth="1"/>
  </cols>
  <sheetData>
    <row r="1" spans="1:9" ht="15.75" x14ac:dyDescent="0.25">
      <c r="A1" s="177" t="s">
        <v>95</v>
      </c>
      <c r="B1" s="177"/>
      <c r="C1" s="177"/>
      <c r="D1" s="177"/>
      <c r="E1" s="177"/>
      <c r="F1" s="177"/>
      <c r="G1" s="177"/>
      <c r="H1" s="177"/>
      <c r="I1" s="177"/>
    </row>
    <row r="2" spans="1:9" ht="15.75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</row>
    <row r="3" spans="1:9" ht="15.75" x14ac:dyDescent="0.25">
      <c r="A3" s="177" t="s">
        <v>50</v>
      </c>
      <c r="B3" s="178"/>
      <c r="C3" s="178"/>
      <c r="D3" s="178"/>
      <c r="E3" s="178"/>
      <c r="F3" s="178"/>
      <c r="G3" s="178"/>
      <c r="H3" s="178"/>
      <c r="I3" s="178"/>
    </row>
    <row r="4" spans="1:9" ht="18" x14ac:dyDescent="0.25">
      <c r="A4" s="68"/>
      <c r="B4" s="68"/>
      <c r="C4" s="68"/>
      <c r="D4" s="68"/>
      <c r="E4" s="68"/>
      <c r="F4" s="68"/>
      <c r="G4" s="68"/>
      <c r="H4" s="69"/>
      <c r="I4" s="69"/>
    </row>
    <row r="5" spans="1:9" ht="25.5" x14ac:dyDescent="0.25">
      <c r="A5" s="179" t="s">
        <v>97</v>
      </c>
      <c r="B5" s="180"/>
      <c r="C5" s="181"/>
      <c r="D5" s="125" t="s">
        <v>98</v>
      </c>
      <c r="E5" s="39" t="s">
        <v>129</v>
      </c>
      <c r="F5" s="39" t="s">
        <v>130</v>
      </c>
      <c r="G5" s="37" t="s">
        <v>131</v>
      </c>
      <c r="H5" s="37" t="s">
        <v>132</v>
      </c>
      <c r="I5" s="37" t="s">
        <v>133</v>
      </c>
    </row>
    <row r="6" spans="1:9" ht="25.5" x14ac:dyDescent="0.25">
      <c r="A6" s="179" t="s">
        <v>120</v>
      </c>
      <c r="B6" s="182"/>
      <c r="C6" s="183"/>
      <c r="D6" s="125" t="s">
        <v>121</v>
      </c>
      <c r="E6" s="125"/>
      <c r="F6" s="126"/>
      <c r="G6" s="126"/>
      <c r="H6" s="126"/>
      <c r="I6" s="126"/>
    </row>
    <row r="7" spans="1:9" x14ac:dyDescent="0.25">
      <c r="A7" s="179" t="s">
        <v>126</v>
      </c>
      <c r="B7" s="182"/>
      <c r="C7" s="183"/>
      <c r="D7" s="125" t="s">
        <v>127</v>
      </c>
      <c r="E7" s="125"/>
      <c r="F7" s="126"/>
      <c r="G7" s="126"/>
      <c r="H7" s="126"/>
      <c r="I7" s="126"/>
    </row>
    <row r="8" spans="1:9" ht="29.25" customHeight="1" x14ac:dyDescent="0.25">
      <c r="A8" s="179" t="s">
        <v>122</v>
      </c>
      <c r="B8" s="182"/>
      <c r="C8" s="183"/>
      <c r="D8" s="125" t="s">
        <v>123</v>
      </c>
      <c r="E8" s="125"/>
      <c r="F8" s="126"/>
      <c r="G8" s="126"/>
      <c r="H8" s="126"/>
      <c r="I8" s="126"/>
    </row>
    <row r="9" spans="1:9" ht="29.25" customHeight="1" x14ac:dyDescent="0.25">
      <c r="A9" s="179" t="s">
        <v>124</v>
      </c>
      <c r="B9" s="182"/>
      <c r="C9" s="183"/>
      <c r="D9" s="125" t="s">
        <v>125</v>
      </c>
      <c r="E9" s="125"/>
      <c r="F9" s="126"/>
      <c r="G9" s="126"/>
      <c r="H9" s="126"/>
      <c r="I9" s="126"/>
    </row>
    <row r="10" spans="1:9" ht="18.75" customHeight="1" x14ac:dyDescent="0.25">
      <c r="A10" s="171" t="s">
        <v>57</v>
      </c>
      <c r="B10" s="172"/>
      <c r="C10" s="173"/>
      <c r="D10" s="62" t="s">
        <v>58</v>
      </c>
      <c r="E10" s="70">
        <f>+E11+E18+E77+E82+E87+E59+E68</f>
        <v>1312749.79</v>
      </c>
      <c r="F10" s="70">
        <f t="shared" ref="F10:I10" si="0">+F11+F18+F77+F82+F87+F59+F68</f>
        <v>1549202.69</v>
      </c>
      <c r="G10" s="70">
        <f t="shared" si="0"/>
        <v>1550341.21</v>
      </c>
      <c r="H10" s="70">
        <f t="shared" si="0"/>
        <v>1537841.21</v>
      </c>
      <c r="I10" s="70">
        <f t="shared" si="0"/>
        <v>1537841.21</v>
      </c>
    </row>
    <row r="11" spans="1:9" ht="18.75" customHeight="1" x14ac:dyDescent="0.25">
      <c r="A11" s="171" t="s">
        <v>59</v>
      </c>
      <c r="B11" s="172"/>
      <c r="C11" s="173"/>
      <c r="D11" s="62" t="s">
        <v>60</v>
      </c>
      <c r="E11" s="70">
        <f t="shared" ref="E11:I12" si="1">+E12</f>
        <v>59368.4</v>
      </c>
      <c r="F11" s="70">
        <f t="shared" si="1"/>
        <v>63069.21</v>
      </c>
      <c r="G11" s="70">
        <f t="shared" si="1"/>
        <v>63061.21</v>
      </c>
      <c r="H11" s="70">
        <f t="shared" si="1"/>
        <v>63061.21</v>
      </c>
      <c r="I11" s="70">
        <f t="shared" si="1"/>
        <v>63061.21</v>
      </c>
    </row>
    <row r="12" spans="1:9" ht="33.75" customHeight="1" x14ac:dyDescent="0.25">
      <c r="A12" s="174" t="s">
        <v>61</v>
      </c>
      <c r="B12" s="175"/>
      <c r="C12" s="176"/>
      <c r="D12" s="63" t="s">
        <v>62</v>
      </c>
      <c r="E12" s="71">
        <f t="shared" si="1"/>
        <v>59368.4</v>
      </c>
      <c r="F12" s="71">
        <f t="shared" si="1"/>
        <v>63069.21</v>
      </c>
      <c r="G12" s="71">
        <f t="shared" si="1"/>
        <v>63061.21</v>
      </c>
      <c r="H12" s="71">
        <f t="shared" si="1"/>
        <v>63061.21</v>
      </c>
      <c r="I12" s="71">
        <f t="shared" si="1"/>
        <v>63061.21</v>
      </c>
    </row>
    <row r="13" spans="1:9" ht="18.75" customHeight="1" x14ac:dyDescent="0.25">
      <c r="A13" s="168">
        <v>3</v>
      </c>
      <c r="B13" s="169"/>
      <c r="C13" s="170"/>
      <c r="D13" s="64" t="s">
        <v>33</v>
      </c>
      <c r="E13" s="71">
        <f>+E14+E15+E16</f>
        <v>59368.4</v>
      </c>
      <c r="F13" s="71">
        <f t="shared" ref="F13:I13" si="2">+F14+F15+F16</f>
        <v>63069.21</v>
      </c>
      <c r="G13" s="71">
        <f t="shared" si="2"/>
        <v>63061.21</v>
      </c>
      <c r="H13" s="71">
        <f t="shared" si="2"/>
        <v>63061.21</v>
      </c>
      <c r="I13" s="71">
        <f t="shared" si="2"/>
        <v>63061.21</v>
      </c>
    </row>
    <row r="14" spans="1:9" ht="18.75" customHeight="1" x14ac:dyDescent="0.25">
      <c r="A14" s="165">
        <v>31</v>
      </c>
      <c r="B14" s="166"/>
      <c r="C14" s="167"/>
      <c r="D14" s="64" t="s">
        <v>34</v>
      </c>
      <c r="E14" s="72">
        <v>530.9</v>
      </c>
      <c r="F14" s="71">
        <v>530.9</v>
      </c>
      <c r="G14" s="71">
        <v>530.9</v>
      </c>
      <c r="H14" s="71">
        <v>530.9</v>
      </c>
      <c r="I14" s="71">
        <v>530.9</v>
      </c>
    </row>
    <row r="15" spans="1:9" ht="18.75" customHeight="1" x14ac:dyDescent="0.25">
      <c r="A15" s="165">
        <v>32</v>
      </c>
      <c r="B15" s="166"/>
      <c r="C15" s="167"/>
      <c r="D15" s="64" t="s">
        <v>35</v>
      </c>
      <c r="E15" s="72">
        <v>58833.25</v>
      </c>
      <c r="F15" s="71">
        <v>62528.31</v>
      </c>
      <c r="G15" s="71">
        <v>62525.31</v>
      </c>
      <c r="H15" s="71">
        <v>62525.31</v>
      </c>
      <c r="I15" s="71">
        <v>62525.31</v>
      </c>
    </row>
    <row r="16" spans="1:9" ht="18.75" customHeight="1" x14ac:dyDescent="0.25">
      <c r="A16" s="65">
        <v>34</v>
      </c>
      <c r="B16" s="66"/>
      <c r="C16" s="67"/>
      <c r="D16" s="64" t="s">
        <v>63</v>
      </c>
      <c r="E16" s="72">
        <v>4.25</v>
      </c>
      <c r="F16" s="71">
        <v>10</v>
      </c>
      <c r="G16" s="71">
        <v>5</v>
      </c>
      <c r="H16" s="71">
        <v>5</v>
      </c>
      <c r="I16" s="71">
        <v>5</v>
      </c>
    </row>
    <row r="17" spans="1:9" ht="40.5" customHeight="1" x14ac:dyDescent="0.25">
      <c r="A17" s="65">
        <v>37</v>
      </c>
      <c r="B17" s="66"/>
      <c r="C17" s="67"/>
      <c r="D17" s="64" t="s">
        <v>64</v>
      </c>
      <c r="E17" s="72"/>
      <c r="F17" s="71"/>
      <c r="G17" s="71"/>
      <c r="H17" s="71"/>
      <c r="I17" s="71"/>
    </row>
    <row r="18" spans="1:9" ht="33.75" customHeight="1" x14ac:dyDescent="0.25">
      <c r="A18" s="171" t="s">
        <v>65</v>
      </c>
      <c r="B18" s="172"/>
      <c r="C18" s="173"/>
      <c r="D18" s="62" t="s">
        <v>66</v>
      </c>
      <c r="E18" s="70">
        <f>+E19+E25+E31+E40+E45</f>
        <v>1186401.1000000001</v>
      </c>
      <c r="F18" s="70">
        <f>+F19+F25+F31+F40+F45</f>
        <v>1381423.48</v>
      </c>
      <c r="G18" s="70">
        <f t="shared" ref="G18:I18" si="3">+G19+G25+G31+G40+G45</f>
        <v>1379910</v>
      </c>
      <c r="H18" s="70">
        <f t="shared" si="3"/>
        <v>1379910</v>
      </c>
      <c r="I18" s="70">
        <f t="shared" si="3"/>
        <v>1379910</v>
      </c>
    </row>
    <row r="19" spans="1:9" ht="18.75" customHeight="1" x14ac:dyDescent="0.25">
      <c r="A19" s="174" t="s">
        <v>67</v>
      </c>
      <c r="B19" s="175"/>
      <c r="C19" s="176"/>
      <c r="D19" s="63" t="s">
        <v>68</v>
      </c>
      <c r="E19" s="71">
        <f>+E20+E23</f>
        <v>6990.3600000000006</v>
      </c>
      <c r="F19" s="71">
        <f t="shared" ref="F19:I19" si="4">+F20+F23</f>
        <v>9861.8100000000013</v>
      </c>
      <c r="G19" s="71">
        <f t="shared" si="4"/>
        <v>11000</v>
      </c>
      <c r="H19" s="71">
        <f t="shared" si="4"/>
        <v>11000</v>
      </c>
      <c r="I19" s="71">
        <f t="shared" si="4"/>
        <v>11000</v>
      </c>
    </row>
    <row r="20" spans="1:9" ht="18.75" customHeight="1" x14ac:dyDescent="0.25">
      <c r="A20" s="168">
        <v>3</v>
      </c>
      <c r="B20" s="169"/>
      <c r="C20" s="170"/>
      <c r="D20" s="64" t="s">
        <v>33</v>
      </c>
      <c r="E20" s="71">
        <f>+E21+E22</f>
        <v>4990.8100000000004</v>
      </c>
      <c r="F20" s="71">
        <f t="shared" ref="F20:I20" si="5">+F21+F22</f>
        <v>4590.8100000000004</v>
      </c>
      <c r="G20" s="71">
        <f t="shared" si="5"/>
        <v>5500</v>
      </c>
      <c r="H20" s="71">
        <f t="shared" si="5"/>
        <v>5500</v>
      </c>
      <c r="I20" s="71">
        <f t="shared" si="5"/>
        <v>5500</v>
      </c>
    </row>
    <row r="21" spans="1:9" ht="18.75" customHeight="1" x14ac:dyDescent="0.25">
      <c r="A21" s="165">
        <v>31</v>
      </c>
      <c r="B21" s="166"/>
      <c r="C21" s="167"/>
      <c r="D21" s="64" t="s">
        <v>34</v>
      </c>
      <c r="E21" s="72"/>
      <c r="F21" s="71"/>
      <c r="G21" s="71"/>
      <c r="H21" s="71"/>
      <c r="I21" s="71"/>
    </row>
    <row r="22" spans="1:9" ht="18.75" customHeight="1" x14ac:dyDescent="0.25">
      <c r="A22" s="165">
        <v>32</v>
      </c>
      <c r="B22" s="166"/>
      <c r="C22" s="167"/>
      <c r="D22" s="64" t="s">
        <v>35</v>
      </c>
      <c r="E22" s="72">
        <v>4990.8100000000004</v>
      </c>
      <c r="F22" s="71">
        <v>4590.8100000000004</v>
      </c>
      <c r="G22" s="71">
        <v>5500</v>
      </c>
      <c r="H22" s="71">
        <v>5500</v>
      </c>
      <c r="I22" s="71">
        <v>5500</v>
      </c>
    </row>
    <row r="23" spans="1:9" ht="30" customHeight="1" x14ac:dyDescent="0.25">
      <c r="A23" s="168">
        <v>4</v>
      </c>
      <c r="B23" s="169"/>
      <c r="C23" s="170"/>
      <c r="D23" s="63" t="s">
        <v>36</v>
      </c>
      <c r="E23" s="71">
        <f>+E24</f>
        <v>1999.55</v>
      </c>
      <c r="F23" s="71">
        <f t="shared" ref="F23:I23" si="6">+F24</f>
        <v>5271</v>
      </c>
      <c r="G23" s="71">
        <f t="shared" si="6"/>
        <v>5500</v>
      </c>
      <c r="H23" s="71">
        <f t="shared" si="6"/>
        <v>5500</v>
      </c>
      <c r="I23" s="71">
        <f t="shared" si="6"/>
        <v>5500</v>
      </c>
    </row>
    <row r="24" spans="1:9" ht="28.5" customHeight="1" x14ac:dyDescent="0.25">
      <c r="A24" s="165">
        <v>42</v>
      </c>
      <c r="B24" s="166"/>
      <c r="C24" s="167"/>
      <c r="D24" s="63" t="s">
        <v>69</v>
      </c>
      <c r="E24" s="72">
        <v>1999.55</v>
      </c>
      <c r="F24" s="71">
        <v>5271</v>
      </c>
      <c r="G24" s="71">
        <v>5500</v>
      </c>
      <c r="H24" s="71">
        <v>5500</v>
      </c>
      <c r="I24" s="71">
        <v>5500</v>
      </c>
    </row>
    <row r="25" spans="1:9" ht="29.25" customHeight="1" x14ac:dyDescent="0.25">
      <c r="A25" s="174" t="s">
        <v>70</v>
      </c>
      <c r="B25" s="175"/>
      <c r="C25" s="176"/>
      <c r="D25" s="63" t="s">
        <v>71</v>
      </c>
      <c r="E25" s="71">
        <f>+E26+E29</f>
        <v>2904.38</v>
      </c>
      <c r="F25" s="71">
        <f>+F26+F29</f>
        <v>765.2</v>
      </c>
      <c r="G25" s="71">
        <f t="shared" ref="G25:I25" si="7">+G26+G29</f>
        <v>0</v>
      </c>
      <c r="H25" s="71">
        <f t="shared" si="7"/>
        <v>0</v>
      </c>
      <c r="I25" s="71">
        <f t="shared" si="7"/>
        <v>0</v>
      </c>
    </row>
    <row r="26" spans="1:9" ht="18.75" customHeight="1" x14ac:dyDescent="0.25">
      <c r="A26" s="168">
        <v>3</v>
      </c>
      <c r="B26" s="169"/>
      <c r="C26" s="170"/>
      <c r="D26" s="64" t="s">
        <v>33</v>
      </c>
      <c r="E26" s="71">
        <f>+E27+E28</f>
        <v>2904.38</v>
      </c>
      <c r="F26" s="71">
        <f>+F27+F28</f>
        <v>765.2</v>
      </c>
      <c r="G26" s="71">
        <f t="shared" ref="G26:I26" si="8">+G27+G28</f>
        <v>0</v>
      </c>
      <c r="H26" s="71">
        <f t="shared" si="8"/>
        <v>0</v>
      </c>
      <c r="I26" s="71">
        <f t="shared" si="8"/>
        <v>0</v>
      </c>
    </row>
    <row r="27" spans="1:9" ht="18.75" customHeight="1" x14ac:dyDescent="0.25">
      <c r="A27" s="165">
        <v>31</v>
      </c>
      <c r="B27" s="166"/>
      <c r="C27" s="167"/>
      <c r="D27" s="64" t="s">
        <v>34</v>
      </c>
      <c r="E27" s="72"/>
      <c r="F27" s="71"/>
      <c r="G27" s="71">
        <v>0</v>
      </c>
      <c r="H27" s="71">
        <v>0</v>
      </c>
      <c r="I27" s="71">
        <v>0</v>
      </c>
    </row>
    <row r="28" spans="1:9" ht="18.75" customHeight="1" x14ac:dyDescent="0.25">
      <c r="A28" s="165">
        <v>32</v>
      </c>
      <c r="B28" s="166"/>
      <c r="C28" s="167"/>
      <c r="D28" s="64" t="s">
        <v>35</v>
      </c>
      <c r="E28" s="72">
        <v>2904.38</v>
      </c>
      <c r="F28" s="71">
        <v>765.2</v>
      </c>
      <c r="G28" s="71">
        <v>0</v>
      </c>
      <c r="H28" s="71">
        <v>0</v>
      </c>
      <c r="I28" s="71">
        <v>0</v>
      </c>
    </row>
    <row r="29" spans="1:9" ht="29.25" customHeight="1" x14ac:dyDescent="0.25">
      <c r="A29" s="168">
        <v>4</v>
      </c>
      <c r="B29" s="169"/>
      <c r="C29" s="170"/>
      <c r="D29" s="63" t="s">
        <v>36</v>
      </c>
      <c r="E29" s="71">
        <f>+E30</f>
        <v>0</v>
      </c>
      <c r="F29" s="71">
        <f>+F30</f>
        <v>0</v>
      </c>
      <c r="G29" s="71">
        <f t="shared" ref="G29:I29" si="9">+G30</f>
        <v>0</v>
      </c>
      <c r="H29" s="71">
        <f t="shared" si="9"/>
        <v>0</v>
      </c>
      <c r="I29" s="71">
        <f t="shared" si="9"/>
        <v>0</v>
      </c>
    </row>
    <row r="30" spans="1:9" ht="30" customHeight="1" x14ac:dyDescent="0.25">
      <c r="A30" s="165">
        <v>42</v>
      </c>
      <c r="B30" s="166"/>
      <c r="C30" s="167"/>
      <c r="D30" s="63" t="s">
        <v>69</v>
      </c>
      <c r="E30" s="73"/>
      <c r="F30" s="71"/>
      <c r="G30" s="71">
        <v>0</v>
      </c>
      <c r="H30" s="71">
        <v>0</v>
      </c>
      <c r="I30" s="71">
        <v>0</v>
      </c>
    </row>
    <row r="31" spans="1:9" ht="18.75" customHeight="1" x14ac:dyDescent="0.25">
      <c r="A31" s="174" t="s">
        <v>72</v>
      </c>
      <c r="B31" s="175"/>
      <c r="C31" s="176"/>
      <c r="D31" s="63" t="s">
        <v>73</v>
      </c>
      <c r="E31" s="71">
        <f>+E32+E38</f>
        <v>14781.11</v>
      </c>
      <c r="F31" s="71">
        <f>+F32+F38</f>
        <v>13905.58</v>
      </c>
      <c r="G31" s="71">
        <f t="shared" ref="G31:I31" si="10">+G32+G38</f>
        <v>14200</v>
      </c>
      <c r="H31" s="71">
        <f t="shared" si="10"/>
        <v>14200</v>
      </c>
      <c r="I31" s="71">
        <f t="shared" si="10"/>
        <v>14200</v>
      </c>
    </row>
    <row r="32" spans="1:9" ht="18.75" customHeight="1" x14ac:dyDescent="0.25">
      <c r="A32" s="168">
        <v>3</v>
      </c>
      <c r="B32" s="169"/>
      <c r="C32" s="170"/>
      <c r="D32" s="64" t="s">
        <v>33</v>
      </c>
      <c r="E32" s="71">
        <f>+E33+E34+E35+E36+E37</f>
        <v>14025.67</v>
      </c>
      <c r="F32" s="71">
        <f>+F33+F34+F35+F36+F37</f>
        <v>13405.58</v>
      </c>
      <c r="G32" s="71">
        <f>+G33+G34+G35+G36+G37</f>
        <v>13700</v>
      </c>
      <c r="H32" s="71">
        <f>+H33+H34+H35+H36+H37</f>
        <v>13700</v>
      </c>
      <c r="I32" s="71">
        <f>+I33+I34+I35+I36+I37</f>
        <v>13700</v>
      </c>
    </row>
    <row r="33" spans="1:9" ht="18.75" customHeight="1" x14ac:dyDescent="0.25">
      <c r="A33" s="165">
        <v>31</v>
      </c>
      <c r="B33" s="166"/>
      <c r="C33" s="167"/>
      <c r="D33" s="64" t="s">
        <v>34</v>
      </c>
      <c r="E33" s="72">
        <v>0</v>
      </c>
      <c r="F33" s="71">
        <v>0</v>
      </c>
      <c r="G33" s="71"/>
      <c r="H33" s="71"/>
      <c r="I33" s="71"/>
    </row>
    <row r="34" spans="1:9" ht="18.75" customHeight="1" x14ac:dyDescent="0.25">
      <c r="A34" s="165">
        <v>32</v>
      </c>
      <c r="B34" s="166"/>
      <c r="C34" s="167"/>
      <c r="D34" s="64" t="s">
        <v>35</v>
      </c>
      <c r="E34" s="72">
        <v>5029.34</v>
      </c>
      <c r="F34" s="71">
        <v>4800</v>
      </c>
      <c r="G34" s="71">
        <v>4800</v>
      </c>
      <c r="H34" s="71">
        <v>4800</v>
      </c>
      <c r="I34" s="71">
        <v>4800</v>
      </c>
    </row>
    <row r="35" spans="1:9" ht="18.75" customHeight="1" x14ac:dyDescent="0.25">
      <c r="A35" s="65">
        <v>34</v>
      </c>
      <c r="B35" s="66"/>
      <c r="C35" s="67"/>
      <c r="D35" s="64" t="s">
        <v>63</v>
      </c>
      <c r="E35" s="72">
        <v>0</v>
      </c>
      <c r="F35" s="71">
        <v>0</v>
      </c>
      <c r="G35" s="71">
        <v>0</v>
      </c>
      <c r="H35" s="71">
        <v>0</v>
      </c>
      <c r="I35" s="71">
        <v>0</v>
      </c>
    </row>
    <row r="36" spans="1:9" ht="37.5" customHeight="1" x14ac:dyDescent="0.25">
      <c r="A36" s="65">
        <v>37</v>
      </c>
      <c r="B36" s="66"/>
      <c r="C36" s="67"/>
      <c r="D36" s="64" t="s">
        <v>64</v>
      </c>
      <c r="E36" s="72">
        <v>8531.08</v>
      </c>
      <c r="F36" s="71">
        <v>8212.17</v>
      </c>
      <c r="G36" s="71">
        <v>8500</v>
      </c>
      <c r="H36" s="71">
        <v>8500</v>
      </c>
      <c r="I36" s="71">
        <v>8500</v>
      </c>
    </row>
    <row r="37" spans="1:9" ht="18.75" customHeight="1" x14ac:dyDescent="0.25">
      <c r="A37" s="65">
        <v>38</v>
      </c>
      <c r="B37" s="66"/>
      <c r="C37" s="67"/>
      <c r="D37" s="64" t="s">
        <v>74</v>
      </c>
      <c r="E37" s="72">
        <v>465.25</v>
      </c>
      <c r="F37" s="71">
        <v>393.41</v>
      </c>
      <c r="G37" s="71">
        <v>400</v>
      </c>
      <c r="H37" s="71">
        <v>400</v>
      </c>
      <c r="I37" s="71">
        <v>400</v>
      </c>
    </row>
    <row r="38" spans="1:9" ht="30.75" customHeight="1" x14ac:dyDescent="0.25">
      <c r="A38" s="168">
        <v>4</v>
      </c>
      <c r="B38" s="169"/>
      <c r="C38" s="170"/>
      <c r="D38" s="63" t="s">
        <v>36</v>
      </c>
      <c r="E38" s="71">
        <f>+E39</f>
        <v>755.44</v>
      </c>
      <c r="F38" s="71">
        <f>+F39</f>
        <v>500</v>
      </c>
      <c r="G38" s="71">
        <f t="shared" ref="G38:I38" si="11">+G39</f>
        <v>500</v>
      </c>
      <c r="H38" s="71">
        <f t="shared" si="11"/>
        <v>500</v>
      </c>
      <c r="I38" s="71">
        <f t="shared" si="11"/>
        <v>500</v>
      </c>
    </row>
    <row r="39" spans="1:9" ht="32.25" customHeight="1" x14ac:dyDescent="0.25">
      <c r="A39" s="165">
        <v>42</v>
      </c>
      <c r="B39" s="166"/>
      <c r="C39" s="167"/>
      <c r="D39" s="63" t="s">
        <v>69</v>
      </c>
      <c r="E39" s="72">
        <v>755.44</v>
      </c>
      <c r="F39" s="71">
        <v>500</v>
      </c>
      <c r="G39" s="71">
        <v>500</v>
      </c>
      <c r="H39" s="71">
        <v>500</v>
      </c>
      <c r="I39" s="71">
        <v>500</v>
      </c>
    </row>
    <row r="40" spans="1:9" ht="18.75" customHeight="1" x14ac:dyDescent="0.25">
      <c r="A40" s="174" t="s">
        <v>72</v>
      </c>
      <c r="B40" s="175"/>
      <c r="C40" s="176"/>
      <c r="D40" s="63" t="s">
        <v>75</v>
      </c>
      <c r="E40" s="71">
        <f>+E41</f>
        <v>1158483.74</v>
      </c>
      <c r="F40" s="71">
        <f>+F41</f>
        <v>1352000</v>
      </c>
      <c r="G40" s="71">
        <f t="shared" ref="G40:I40" si="12">+G41</f>
        <v>1352000</v>
      </c>
      <c r="H40" s="71">
        <f t="shared" si="12"/>
        <v>1352000</v>
      </c>
      <c r="I40" s="71">
        <f t="shared" si="12"/>
        <v>1352000</v>
      </c>
    </row>
    <row r="41" spans="1:9" ht="18.75" customHeight="1" x14ac:dyDescent="0.25">
      <c r="A41" s="168">
        <v>3</v>
      </c>
      <c r="B41" s="169"/>
      <c r="C41" s="170"/>
      <c r="D41" s="64" t="s">
        <v>33</v>
      </c>
      <c r="E41" s="71">
        <f>+E42+E43+E44</f>
        <v>1158483.74</v>
      </c>
      <c r="F41" s="71">
        <f>+F42+F43+F44</f>
        <v>1352000</v>
      </c>
      <c r="G41" s="71">
        <f t="shared" ref="G41:I41" si="13">+G42+G43+G44</f>
        <v>1352000</v>
      </c>
      <c r="H41" s="71">
        <f t="shared" si="13"/>
        <v>1352000</v>
      </c>
      <c r="I41" s="71">
        <f t="shared" si="13"/>
        <v>1352000</v>
      </c>
    </row>
    <row r="42" spans="1:9" ht="18.75" customHeight="1" x14ac:dyDescent="0.25">
      <c r="A42" s="165">
        <v>31</v>
      </c>
      <c r="B42" s="166"/>
      <c r="C42" s="167"/>
      <c r="D42" s="64" t="s">
        <v>34</v>
      </c>
      <c r="E42" s="72">
        <v>1131483.51</v>
      </c>
      <c r="F42" s="71">
        <v>1322000</v>
      </c>
      <c r="G42" s="71">
        <v>1322000</v>
      </c>
      <c r="H42" s="71">
        <v>1322000</v>
      </c>
      <c r="I42" s="71">
        <v>1322000</v>
      </c>
    </row>
    <row r="43" spans="1:9" ht="18.75" customHeight="1" x14ac:dyDescent="0.25">
      <c r="A43" s="165">
        <v>32</v>
      </c>
      <c r="B43" s="166"/>
      <c r="C43" s="167"/>
      <c r="D43" s="64" t="s">
        <v>35</v>
      </c>
      <c r="E43" s="72">
        <v>27000.23</v>
      </c>
      <c r="F43" s="71">
        <v>30000</v>
      </c>
      <c r="G43" s="71">
        <v>30000</v>
      </c>
      <c r="H43" s="71">
        <v>30000</v>
      </c>
      <c r="I43" s="71">
        <v>30000</v>
      </c>
    </row>
    <row r="44" spans="1:9" ht="18.75" customHeight="1" x14ac:dyDescent="0.25">
      <c r="A44" s="65">
        <v>34</v>
      </c>
      <c r="B44" s="66"/>
      <c r="C44" s="67"/>
      <c r="D44" s="64" t="s">
        <v>63</v>
      </c>
      <c r="E44" s="72"/>
      <c r="F44" s="71"/>
      <c r="G44" s="71"/>
      <c r="H44" s="71"/>
      <c r="I44" s="71"/>
    </row>
    <row r="45" spans="1:9" ht="18.75" customHeight="1" x14ac:dyDescent="0.25">
      <c r="A45" s="174" t="s">
        <v>76</v>
      </c>
      <c r="B45" s="175"/>
      <c r="C45" s="176"/>
      <c r="D45" s="63" t="s">
        <v>77</v>
      </c>
      <c r="E45" s="71">
        <f>+E46+E49</f>
        <v>3241.51</v>
      </c>
      <c r="F45" s="71">
        <f>+F46+F49</f>
        <v>4890.8899999999994</v>
      </c>
      <c r="G45" s="71">
        <f t="shared" ref="G45:I45" si="14">+G46+G49</f>
        <v>2710</v>
      </c>
      <c r="H45" s="71">
        <f t="shared" si="14"/>
        <v>2710</v>
      </c>
      <c r="I45" s="71">
        <f t="shared" si="14"/>
        <v>2710</v>
      </c>
    </row>
    <row r="46" spans="1:9" ht="18.75" customHeight="1" x14ac:dyDescent="0.25">
      <c r="A46" s="168">
        <v>3</v>
      </c>
      <c r="B46" s="169"/>
      <c r="C46" s="170"/>
      <c r="D46" s="64" t="s">
        <v>33</v>
      </c>
      <c r="E46" s="71">
        <f>+E47+E48</f>
        <v>2431.5100000000002</v>
      </c>
      <c r="F46" s="71">
        <f>+F47+F48</f>
        <v>2896.39</v>
      </c>
      <c r="G46" s="71">
        <f t="shared" ref="G46:I46" si="15">+G47+G48</f>
        <v>2710</v>
      </c>
      <c r="H46" s="71">
        <f t="shared" si="15"/>
        <v>2710</v>
      </c>
      <c r="I46" s="71">
        <f t="shared" si="15"/>
        <v>2710</v>
      </c>
    </row>
    <row r="47" spans="1:9" ht="18.75" customHeight="1" x14ac:dyDescent="0.25">
      <c r="A47" s="165">
        <v>31</v>
      </c>
      <c r="B47" s="166"/>
      <c r="C47" s="167"/>
      <c r="D47" s="64" t="s">
        <v>34</v>
      </c>
      <c r="E47" s="73"/>
      <c r="F47" s="71"/>
      <c r="G47" s="71"/>
      <c r="H47" s="71"/>
      <c r="I47" s="71"/>
    </row>
    <row r="48" spans="1:9" ht="18.75" customHeight="1" x14ac:dyDescent="0.25">
      <c r="A48" s="165">
        <v>32</v>
      </c>
      <c r="B48" s="166"/>
      <c r="C48" s="167"/>
      <c r="D48" s="64" t="s">
        <v>35</v>
      </c>
      <c r="E48" s="72">
        <v>2431.5100000000002</v>
      </c>
      <c r="F48" s="71">
        <v>2896.39</v>
      </c>
      <c r="G48" s="71">
        <v>2710</v>
      </c>
      <c r="H48" s="71">
        <v>2710</v>
      </c>
      <c r="I48" s="71">
        <v>2710</v>
      </c>
    </row>
    <row r="49" spans="1:9" ht="27" customHeight="1" x14ac:dyDescent="0.25">
      <c r="A49" s="168">
        <v>4</v>
      </c>
      <c r="B49" s="169"/>
      <c r="C49" s="170"/>
      <c r="D49" s="63" t="s">
        <v>36</v>
      </c>
      <c r="E49" s="71">
        <f>+E50</f>
        <v>810</v>
      </c>
      <c r="F49" s="71">
        <f>+F50+F51</f>
        <v>1994.5</v>
      </c>
      <c r="G49" s="71">
        <f t="shared" ref="G49:I49" si="16">+G50</f>
        <v>0</v>
      </c>
      <c r="H49" s="71">
        <f t="shared" si="16"/>
        <v>0</v>
      </c>
      <c r="I49" s="71">
        <f t="shared" si="16"/>
        <v>0</v>
      </c>
    </row>
    <row r="50" spans="1:9" ht="29.25" customHeight="1" x14ac:dyDescent="0.25">
      <c r="A50" s="165">
        <v>42</v>
      </c>
      <c r="B50" s="166"/>
      <c r="C50" s="167"/>
      <c r="D50" s="63" t="s">
        <v>69</v>
      </c>
      <c r="E50" s="72">
        <v>810</v>
      </c>
      <c r="F50" s="71">
        <v>0</v>
      </c>
      <c r="G50" s="71">
        <v>0</v>
      </c>
      <c r="H50" s="71">
        <v>0</v>
      </c>
      <c r="I50" s="71">
        <v>0</v>
      </c>
    </row>
    <row r="51" spans="1:9" ht="29.25" customHeight="1" x14ac:dyDescent="0.25">
      <c r="A51" s="79">
        <v>45</v>
      </c>
      <c r="B51" s="80"/>
      <c r="C51" s="81"/>
      <c r="D51" s="82" t="s">
        <v>135</v>
      </c>
      <c r="E51" s="72">
        <v>0</v>
      </c>
      <c r="F51" s="71">
        <v>1994.5</v>
      </c>
      <c r="G51" s="71">
        <v>0</v>
      </c>
      <c r="H51" s="71">
        <v>0</v>
      </c>
      <c r="I51" s="71">
        <v>0</v>
      </c>
    </row>
    <row r="52" spans="1:9" ht="31.5" customHeight="1" x14ac:dyDescent="0.25">
      <c r="A52" s="174" t="s">
        <v>78</v>
      </c>
      <c r="B52" s="175"/>
      <c r="C52" s="176"/>
      <c r="D52" s="63" t="s">
        <v>79</v>
      </c>
      <c r="E52" s="71">
        <f>+E53+E56</f>
        <v>0</v>
      </c>
      <c r="F52" s="71">
        <f>+F53+F56</f>
        <v>0</v>
      </c>
      <c r="G52" s="71">
        <f>+G53+G56</f>
        <v>0</v>
      </c>
      <c r="H52" s="71">
        <f>+H53+H56</f>
        <v>0</v>
      </c>
      <c r="I52" s="71">
        <f>+I53+I56</f>
        <v>0</v>
      </c>
    </row>
    <row r="53" spans="1:9" ht="18.75" customHeight="1" x14ac:dyDescent="0.25">
      <c r="A53" s="168">
        <v>3</v>
      </c>
      <c r="B53" s="169"/>
      <c r="C53" s="170"/>
      <c r="D53" s="64" t="s">
        <v>33</v>
      </c>
      <c r="E53" s="71">
        <f>+E54+E55</f>
        <v>0</v>
      </c>
      <c r="F53" s="71">
        <f>+F54+F55</f>
        <v>0</v>
      </c>
      <c r="G53" s="71">
        <f>+G54+G55</f>
        <v>0</v>
      </c>
      <c r="H53" s="71">
        <f>+H54+H55</f>
        <v>0</v>
      </c>
      <c r="I53" s="71">
        <f>+I54+I55</f>
        <v>0</v>
      </c>
    </row>
    <row r="54" spans="1:9" ht="18.75" customHeight="1" x14ac:dyDescent="0.25">
      <c r="A54" s="165">
        <v>31</v>
      </c>
      <c r="B54" s="166"/>
      <c r="C54" s="167"/>
      <c r="D54" s="64" t="s">
        <v>34</v>
      </c>
      <c r="E54" s="73"/>
      <c r="F54" s="71"/>
      <c r="G54" s="74"/>
      <c r="H54" s="74"/>
      <c r="I54" s="75"/>
    </row>
    <row r="55" spans="1:9" ht="18.75" customHeight="1" x14ac:dyDescent="0.25">
      <c r="A55" s="165">
        <v>32</v>
      </c>
      <c r="B55" s="166"/>
      <c r="C55" s="167"/>
      <c r="D55" s="64" t="s">
        <v>35</v>
      </c>
      <c r="E55" s="73"/>
      <c r="F55" s="71">
        <v>0</v>
      </c>
      <c r="G55" s="74"/>
      <c r="H55" s="74"/>
      <c r="I55" s="75"/>
    </row>
    <row r="56" spans="1:9" ht="30" customHeight="1" x14ac:dyDescent="0.25">
      <c r="A56" s="168">
        <v>4</v>
      </c>
      <c r="B56" s="169"/>
      <c r="C56" s="170"/>
      <c r="D56" s="63" t="s">
        <v>36</v>
      </c>
      <c r="E56" s="71">
        <f>+E57</f>
        <v>0</v>
      </c>
      <c r="F56" s="71">
        <f>+F57+F58</f>
        <v>0</v>
      </c>
      <c r="G56" s="71">
        <f t="shared" ref="G56:I56" si="17">+G57</f>
        <v>0</v>
      </c>
      <c r="H56" s="71">
        <f t="shared" si="17"/>
        <v>0</v>
      </c>
      <c r="I56" s="71">
        <f t="shared" si="17"/>
        <v>0</v>
      </c>
    </row>
    <row r="57" spans="1:9" ht="28.5" customHeight="1" x14ac:dyDescent="0.25">
      <c r="A57" s="165">
        <v>42</v>
      </c>
      <c r="B57" s="166"/>
      <c r="C57" s="167"/>
      <c r="D57" s="63" t="s">
        <v>69</v>
      </c>
      <c r="E57" s="72">
        <v>0</v>
      </c>
      <c r="F57" s="71">
        <v>0</v>
      </c>
      <c r="G57" s="74"/>
      <c r="H57" s="74"/>
      <c r="I57" s="75"/>
    </row>
    <row r="58" spans="1:9" ht="28.5" customHeight="1" x14ac:dyDescent="0.25">
      <c r="A58" s="79">
        <v>45</v>
      </c>
      <c r="B58" s="80"/>
      <c r="C58" s="81"/>
      <c r="D58" s="82" t="s">
        <v>135</v>
      </c>
      <c r="E58" s="72">
        <v>0</v>
      </c>
      <c r="F58" s="71">
        <v>0</v>
      </c>
      <c r="G58" s="73"/>
      <c r="H58" s="73"/>
      <c r="I58" s="127"/>
    </row>
    <row r="59" spans="1:9" ht="36" customHeight="1" x14ac:dyDescent="0.25">
      <c r="A59" s="171" t="s">
        <v>83</v>
      </c>
      <c r="B59" s="172"/>
      <c r="C59" s="173"/>
      <c r="D59" s="62" t="s">
        <v>84</v>
      </c>
      <c r="E59" s="77">
        <f>+E60+E64</f>
        <v>7843.79</v>
      </c>
      <c r="F59" s="70">
        <f>+F60+F64</f>
        <v>0</v>
      </c>
      <c r="G59" s="77">
        <f t="shared" ref="G59:I59" si="18">+G60+G64</f>
        <v>0</v>
      </c>
      <c r="H59" s="77">
        <f t="shared" si="18"/>
        <v>0</v>
      </c>
      <c r="I59" s="77">
        <f t="shared" si="18"/>
        <v>0</v>
      </c>
    </row>
    <row r="60" spans="1:9" ht="18.75" customHeight="1" x14ac:dyDescent="0.25">
      <c r="A60" s="174" t="s">
        <v>85</v>
      </c>
      <c r="B60" s="175"/>
      <c r="C60" s="176"/>
      <c r="D60" s="63" t="s">
        <v>81</v>
      </c>
      <c r="E60" s="72">
        <f>+E61</f>
        <v>4873.09</v>
      </c>
      <c r="F60" s="71">
        <f>+F61</f>
        <v>0</v>
      </c>
      <c r="G60" s="72">
        <f t="shared" ref="G60:I61" si="19">+G61</f>
        <v>0</v>
      </c>
      <c r="H60" s="72">
        <f t="shared" si="19"/>
        <v>0</v>
      </c>
      <c r="I60" s="72">
        <f t="shared" si="19"/>
        <v>0</v>
      </c>
    </row>
    <row r="61" spans="1:9" ht="18.75" customHeight="1" x14ac:dyDescent="0.25">
      <c r="A61" s="168">
        <v>3</v>
      </c>
      <c r="B61" s="169"/>
      <c r="C61" s="170"/>
      <c r="D61" s="64" t="s">
        <v>33</v>
      </c>
      <c r="E61" s="72">
        <f>+E62</f>
        <v>4873.09</v>
      </c>
      <c r="F61" s="71">
        <f>+F62+F63</f>
        <v>0</v>
      </c>
      <c r="G61" s="72">
        <f t="shared" si="19"/>
        <v>0</v>
      </c>
      <c r="H61" s="72">
        <f t="shared" si="19"/>
        <v>0</v>
      </c>
      <c r="I61" s="72">
        <f t="shared" si="19"/>
        <v>0</v>
      </c>
    </row>
    <row r="62" spans="1:9" ht="18.75" customHeight="1" x14ac:dyDescent="0.25">
      <c r="A62" s="165">
        <v>31</v>
      </c>
      <c r="B62" s="166"/>
      <c r="C62" s="167"/>
      <c r="D62" s="64" t="s">
        <v>34</v>
      </c>
      <c r="E62" s="72">
        <v>4873.09</v>
      </c>
      <c r="F62" s="71"/>
      <c r="G62" s="71"/>
      <c r="H62" s="71"/>
      <c r="I62" s="76"/>
    </row>
    <row r="63" spans="1:9" ht="18.75" customHeight="1" x14ac:dyDescent="0.25">
      <c r="A63" s="165">
        <v>32</v>
      </c>
      <c r="B63" s="166"/>
      <c r="C63" s="167"/>
      <c r="D63" s="64" t="s">
        <v>35</v>
      </c>
      <c r="E63" s="72"/>
      <c r="F63" s="71"/>
      <c r="G63" s="71"/>
      <c r="H63" s="71"/>
      <c r="I63" s="76"/>
    </row>
    <row r="64" spans="1:9" ht="18.75" customHeight="1" x14ac:dyDescent="0.25">
      <c r="A64" s="174" t="s">
        <v>82</v>
      </c>
      <c r="B64" s="175"/>
      <c r="C64" s="176"/>
      <c r="D64" s="63" t="s">
        <v>81</v>
      </c>
      <c r="E64" s="72">
        <f>+E65</f>
        <v>2970.7</v>
      </c>
      <c r="F64" s="71">
        <f>+F65</f>
        <v>0</v>
      </c>
      <c r="G64" s="72">
        <f t="shared" ref="G64:I64" si="20">+G65</f>
        <v>0</v>
      </c>
      <c r="H64" s="72">
        <f t="shared" si="20"/>
        <v>0</v>
      </c>
      <c r="I64" s="72">
        <f t="shared" si="20"/>
        <v>0</v>
      </c>
    </row>
    <row r="65" spans="1:9" ht="18.75" customHeight="1" x14ac:dyDescent="0.25">
      <c r="A65" s="168">
        <v>3</v>
      </c>
      <c r="B65" s="169"/>
      <c r="C65" s="170"/>
      <c r="D65" s="64" t="s">
        <v>33</v>
      </c>
      <c r="E65" s="72">
        <f>+E66+E67</f>
        <v>2970.7</v>
      </c>
      <c r="F65" s="71">
        <f>+F66+F67</f>
        <v>0</v>
      </c>
      <c r="G65" s="72">
        <f t="shared" ref="G65:I65" si="21">+G66+G67</f>
        <v>0</v>
      </c>
      <c r="H65" s="72">
        <f t="shared" si="21"/>
        <v>0</v>
      </c>
      <c r="I65" s="72">
        <f t="shared" si="21"/>
        <v>0</v>
      </c>
    </row>
    <row r="66" spans="1:9" ht="18.75" customHeight="1" x14ac:dyDescent="0.25">
      <c r="A66" s="165">
        <v>31</v>
      </c>
      <c r="B66" s="166"/>
      <c r="C66" s="167"/>
      <c r="D66" s="64" t="s">
        <v>34</v>
      </c>
      <c r="E66" s="72">
        <v>2940.7</v>
      </c>
      <c r="F66" s="71"/>
      <c r="G66" s="71"/>
      <c r="H66" s="71"/>
      <c r="I66" s="76"/>
    </row>
    <row r="67" spans="1:9" ht="18.75" customHeight="1" x14ac:dyDescent="0.25">
      <c r="A67" s="165">
        <v>32</v>
      </c>
      <c r="B67" s="166"/>
      <c r="C67" s="167"/>
      <c r="D67" s="64" t="s">
        <v>35</v>
      </c>
      <c r="E67" s="72">
        <v>30</v>
      </c>
      <c r="F67" s="71"/>
      <c r="G67" s="71"/>
      <c r="H67" s="71"/>
      <c r="I67" s="76"/>
    </row>
    <row r="68" spans="1:9" ht="38.25" customHeight="1" x14ac:dyDescent="0.25">
      <c r="A68" s="171" t="s">
        <v>86</v>
      </c>
      <c r="B68" s="172"/>
      <c r="C68" s="173"/>
      <c r="D68" s="62" t="s">
        <v>87</v>
      </c>
      <c r="E68" s="72">
        <f>+E69+E73</f>
        <v>14423.56</v>
      </c>
      <c r="F68" s="71">
        <f>+F69+F73</f>
        <v>61110</v>
      </c>
      <c r="G68" s="70">
        <f>+G69+G73</f>
        <v>65870</v>
      </c>
      <c r="H68" s="70">
        <f>+H69+H73</f>
        <v>53370</v>
      </c>
      <c r="I68" s="78">
        <f>+I69+I73</f>
        <v>53370</v>
      </c>
    </row>
    <row r="69" spans="1:9" ht="18.75" customHeight="1" x14ac:dyDescent="0.25">
      <c r="A69" s="174" t="s">
        <v>80</v>
      </c>
      <c r="B69" s="175"/>
      <c r="C69" s="176"/>
      <c r="D69" s="63" t="s">
        <v>81</v>
      </c>
      <c r="E69" s="72">
        <f>+E70</f>
        <v>12156</v>
      </c>
      <c r="F69" s="71">
        <f>+F70</f>
        <v>52050</v>
      </c>
      <c r="G69" s="71">
        <f>+G70</f>
        <v>57000</v>
      </c>
      <c r="H69" s="71">
        <f>+H70</f>
        <v>49000</v>
      </c>
      <c r="I69" s="76">
        <f>+I70</f>
        <v>49000</v>
      </c>
    </row>
    <row r="70" spans="1:9" ht="18.75" customHeight="1" x14ac:dyDescent="0.25">
      <c r="A70" s="168">
        <v>3</v>
      </c>
      <c r="B70" s="169"/>
      <c r="C70" s="170"/>
      <c r="D70" s="64" t="s">
        <v>33</v>
      </c>
      <c r="E70" s="72">
        <f>+E71+E72</f>
        <v>12156</v>
      </c>
      <c r="F70" s="71">
        <f>+F71+F72</f>
        <v>52050</v>
      </c>
      <c r="G70" s="71">
        <f>+G71+G72</f>
        <v>57000</v>
      </c>
      <c r="H70" s="71">
        <f t="shared" ref="H70:I70" si="22">+H71+H72</f>
        <v>49000</v>
      </c>
      <c r="I70" s="71">
        <f t="shared" si="22"/>
        <v>49000</v>
      </c>
    </row>
    <row r="71" spans="1:9" ht="18.75" customHeight="1" x14ac:dyDescent="0.25">
      <c r="A71" s="165">
        <v>31</v>
      </c>
      <c r="B71" s="166"/>
      <c r="C71" s="167"/>
      <c r="D71" s="64" t="s">
        <v>34</v>
      </c>
      <c r="E71" s="72">
        <v>11829.02</v>
      </c>
      <c r="F71" s="71">
        <v>51000</v>
      </c>
      <c r="G71" s="71">
        <v>57000</v>
      </c>
      <c r="H71" s="71">
        <v>49000</v>
      </c>
      <c r="I71" s="76">
        <v>49000</v>
      </c>
    </row>
    <row r="72" spans="1:9" ht="18.75" customHeight="1" x14ac:dyDescent="0.25">
      <c r="A72" s="165">
        <v>32</v>
      </c>
      <c r="B72" s="166"/>
      <c r="C72" s="167"/>
      <c r="D72" s="64" t="s">
        <v>35</v>
      </c>
      <c r="E72" s="72">
        <v>326.98</v>
      </c>
      <c r="F72" s="71">
        <v>1050</v>
      </c>
      <c r="G72" s="71"/>
      <c r="H72" s="71"/>
      <c r="I72" s="76"/>
    </row>
    <row r="73" spans="1:9" ht="18.75" customHeight="1" x14ac:dyDescent="0.25">
      <c r="A73" s="174" t="s">
        <v>82</v>
      </c>
      <c r="B73" s="175"/>
      <c r="C73" s="176"/>
      <c r="D73" s="63" t="s">
        <v>81</v>
      </c>
      <c r="E73" s="72">
        <f>+E74</f>
        <v>2267.56</v>
      </c>
      <c r="F73" s="71">
        <f>+F74</f>
        <v>9060</v>
      </c>
      <c r="G73" s="71">
        <f>+G74</f>
        <v>8870</v>
      </c>
      <c r="H73" s="71">
        <f>+H74</f>
        <v>4370</v>
      </c>
      <c r="I73" s="76">
        <f>+I74</f>
        <v>4370</v>
      </c>
    </row>
    <row r="74" spans="1:9" ht="18.75" customHeight="1" x14ac:dyDescent="0.25">
      <c r="A74" s="168">
        <v>3</v>
      </c>
      <c r="B74" s="169"/>
      <c r="C74" s="170"/>
      <c r="D74" s="64" t="s">
        <v>33</v>
      </c>
      <c r="E74" s="72">
        <f>+E75+E76</f>
        <v>2267.56</v>
      </c>
      <c r="F74" s="71">
        <f>+F75+F76</f>
        <v>9060</v>
      </c>
      <c r="G74" s="71">
        <f>+G75+G76</f>
        <v>8870</v>
      </c>
      <c r="H74" s="71">
        <f t="shared" ref="H74:I74" si="23">+H75+H76</f>
        <v>4370</v>
      </c>
      <c r="I74" s="71">
        <f t="shared" si="23"/>
        <v>4370</v>
      </c>
    </row>
    <row r="75" spans="1:9" ht="18.75" customHeight="1" x14ac:dyDescent="0.25">
      <c r="A75" s="165">
        <v>31</v>
      </c>
      <c r="B75" s="166"/>
      <c r="C75" s="167"/>
      <c r="D75" s="64" t="s">
        <v>34</v>
      </c>
      <c r="E75" s="72">
        <v>2267.56</v>
      </c>
      <c r="F75" s="71">
        <v>8850</v>
      </c>
      <c r="G75" s="71">
        <v>7600</v>
      </c>
      <c r="H75" s="71">
        <v>3600</v>
      </c>
      <c r="I75" s="76">
        <v>3600</v>
      </c>
    </row>
    <row r="76" spans="1:9" ht="18.75" customHeight="1" x14ac:dyDescent="0.25">
      <c r="A76" s="165">
        <v>32</v>
      </c>
      <c r="B76" s="166"/>
      <c r="C76" s="167"/>
      <c r="D76" s="64" t="s">
        <v>35</v>
      </c>
      <c r="E76" s="72"/>
      <c r="F76" s="71">
        <v>210</v>
      </c>
      <c r="G76" s="71">
        <v>1270</v>
      </c>
      <c r="H76" s="71">
        <v>770</v>
      </c>
      <c r="I76" s="76">
        <v>770</v>
      </c>
    </row>
    <row r="77" spans="1:9" ht="18.75" customHeight="1" x14ac:dyDescent="0.25">
      <c r="A77" s="171" t="s">
        <v>88</v>
      </c>
      <c r="B77" s="172"/>
      <c r="C77" s="173"/>
      <c r="D77" s="62" t="s">
        <v>89</v>
      </c>
      <c r="E77" s="70">
        <f t="shared" ref="E77:I78" si="24">+E78</f>
        <v>863.98</v>
      </c>
      <c r="F77" s="70">
        <f t="shared" si="24"/>
        <v>1500</v>
      </c>
      <c r="G77" s="70">
        <f t="shared" si="24"/>
        <v>2400</v>
      </c>
      <c r="H77" s="70">
        <f t="shared" si="24"/>
        <v>2400</v>
      </c>
      <c r="I77" s="70">
        <f t="shared" si="24"/>
        <v>2400</v>
      </c>
    </row>
    <row r="78" spans="1:9" ht="18.75" customHeight="1" x14ac:dyDescent="0.25">
      <c r="A78" s="174" t="s">
        <v>80</v>
      </c>
      <c r="B78" s="175"/>
      <c r="C78" s="176"/>
      <c r="D78" s="63" t="s">
        <v>81</v>
      </c>
      <c r="E78" s="71">
        <f t="shared" si="24"/>
        <v>863.98</v>
      </c>
      <c r="F78" s="71">
        <f t="shared" si="24"/>
        <v>1500</v>
      </c>
      <c r="G78" s="71">
        <f t="shared" si="24"/>
        <v>2400</v>
      </c>
      <c r="H78" s="71">
        <f t="shared" si="24"/>
        <v>2400</v>
      </c>
      <c r="I78" s="71">
        <f t="shared" si="24"/>
        <v>2400</v>
      </c>
    </row>
    <row r="79" spans="1:9" ht="18.75" customHeight="1" x14ac:dyDescent="0.25">
      <c r="A79" s="168">
        <v>3</v>
      </c>
      <c r="B79" s="169"/>
      <c r="C79" s="170"/>
      <c r="D79" s="64" t="s">
        <v>33</v>
      </c>
      <c r="E79" s="71">
        <f>+E80+E81</f>
        <v>863.98</v>
      </c>
      <c r="F79" s="71">
        <f>+F80+F81</f>
        <v>1500</v>
      </c>
      <c r="G79" s="71">
        <f>+G80+G81</f>
        <v>2400</v>
      </c>
      <c r="H79" s="71">
        <f t="shared" ref="H79:I79" si="25">+H80+H81</f>
        <v>2400</v>
      </c>
      <c r="I79" s="71">
        <f t="shared" si="25"/>
        <v>2400</v>
      </c>
    </row>
    <row r="80" spans="1:9" ht="18.75" customHeight="1" x14ac:dyDescent="0.25">
      <c r="A80" s="165">
        <v>31</v>
      </c>
      <c r="B80" s="166"/>
      <c r="C80" s="167"/>
      <c r="D80" s="64" t="s">
        <v>34</v>
      </c>
      <c r="E80" s="72"/>
      <c r="F80" s="71"/>
      <c r="G80" s="71"/>
      <c r="H80" s="71"/>
      <c r="I80" s="76"/>
    </row>
    <row r="81" spans="1:9" ht="18.75" customHeight="1" x14ac:dyDescent="0.25">
      <c r="A81" s="165">
        <v>32</v>
      </c>
      <c r="B81" s="166"/>
      <c r="C81" s="167"/>
      <c r="D81" s="64" t="s">
        <v>35</v>
      </c>
      <c r="E81" s="72">
        <v>863.98</v>
      </c>
      <c r="F81" s="71">
        <v>1500</v>
      </c>
      <c r="G81" s="71">
        <v>2400</v>
      </c>
      <c r="H81" s="71">
        <v>2400</v>
      </c>
      <c r="I81" s="76">
        <v>2400</v>
      </c>
    </row>
    <row r="82" spans="1:9" ht="18.75" customHeight="1" x14ac:dyDescent="0.25">
      <c r="A82" s="171" t="s">
        <v>90</v>
      </c>
      <c r="B82" s="172"/>
      <c r="C82" s="173"/>
      <c r="D82" s="62" t="s">
        <v>91</v>
      </c>
      <c r="E82" s="70">
        <f t="shared" ref="E82:I83" si="26">+E83</f>
        <v>76</v>
      </c>
      <c r="F82" s="70">
        <f t="shared" si="26"/>
        <v>100</v>
      </c>
      <c r="G82" s="70">
        <f t="shared" si="26"/>
        <v>100</v>
      </c>
      <c r="H82" s="70">
        <f t="shared" si="26"/>
        <v>100</v>
      </c>
      <c r="I82" s="70">
        <f t="shared" si="26"/>
        <v>100</v>
      </c>
    </row>
    <row r="83" spans="1:9" ht="18.75" customHeight="1" x14ac:dyDescent="0.25">
      <c r="A83" s="174" t="s">
        <v>80</v>
      </c>
      <c r="B83" s="175"/>
      <c r="C83" s="176"/>
      <c r="D83" s="63" t="s">
        <v>81</v>
      </c>
      <c r="E83" s="71">
        <f t="shared" si="26"/>
        <v>76</v>
      </c>
      <c r="F83" s="71">
        <f t="shared" si="26"/>
        <v>100</v>
      </c>
      <c r="G83" s="71">
        <f t="shared" si="26"/>
        <v>100</v>
      </c>
      <c r="H83" s="71">
        <f t="shared" si="26"/>
        <v>100</v>
      </c>
      <c r="I83" s="71">
        <f t="shared" si="26"/>
        <v>100</v>
      </c>
    </row>
    <row r="84" spans="1:9" ht="18.75" customHeight="1" x14ac:dyDescent="0.25">
      <c r="A84" s="168">
        <v>3</v>
      </c>
      <c r="B84" s="169"/>
      <c r="C84" s="170"/>
      <c r="D84" s="64" t="s">
        <v>33</v>
      </c>
      <c r="E84" s="71">
        <f>+E85+E86</f>
        <v>76</v>
      </c>
      <c r="F84" s="71">
        <f>+F85+F86</f>
        <v>100</v>
      </c>
      <c r="G84" s="71">
        <f>+G85+G86</f>
        <v>100</v>
      </c>
      <c r="H84" s="71">
        <f t="shared" ref="H84:I84" si="27">+H85+H86</f>
        <v>100</v>
      </c>
      <c r="I84" s="71">
        <f t="shared" si="27"/>
        <v>100</v>
      </c>
    </row>
    <row r="85" spans="1:9" ht="18.75" customHeight="1" x14ac:dyDescent="0.25">
      <c r="A85" s="165">
        <v>31</v>
      </c>
      <c r="B85" s="166"/>
      <c r="C85" s="167"/>
      <c r="D85" s="64" t="s">
        <v>34</v>
      </c>
      <c r="E85" s="73"/>
      <c r="F85" s="71"/>
      <c r="G85" s="71"/>
      <c r="H85" s="71"/>
      <c r="I85" s="76"/>
    </row>
    <row r="86" spans="1:9" ht="18.75" customHeight="1" x14ac:dyDescent="0.25">
      <c r="A86" s="165">
        <v>32</v>
      </c>
      <c r="B86" s="166"/>
      <c r="C86" s="167"/>
      <c r="D86" s="64" t="s">
        <v>35</v>
      </c>
      <c r="E86" s="72">
        <v>76</v>
      </c>
      <c r="F86" s="71">
        <v>100</v>
      </c>
      <c r="G86" s="71">
        <v>100</v>
      </c>
      <c r="H86" s="71">
        <v>100</v>
      </c>
      <c r="I86" s="76">
        <v>100</v>
      </c>
    </row>
    <row r="87" spans="1:9" ht="31.5" customHeight="1" x14ac:dyDescent="0.25">
      <c r="A87" s="171" t="s">
        <v>92</v>
      </c>
      <c r="B87" s="172"/>
      <c r="C87" s="173"/>
      <c r="D87" s="62" t="s">
        <v>93</v>
      </c>
      <c r="E87" s="77">
        <f t="shared" ref="E87:I88" si="28">+E88</f>
        <v>43772.959999999999</v>
      </c>
      <c r="F87" s="70">
        <f t="shared" si="28"/>
        <v>42000</v>
      </c>
      <c r="G87" s="70">
        <f t="shared" si="28"/>
        <v>39000</v>
      </c>
      <c r="H87" s="70">
        <f t="shared" si="28"/>
        <v>39000</v>
      </c>
      <c r="I87" s="70">
        <f t="shared" si="28"/>
        <v>39000</v>
      </c>
    </row>
    <row r="88" spans="1:9" ht="18.75" customHeight="1" x14ac:dyDescent="0.25">
      <c r="A88" s="174" t="s">
        <v>72</v>
      </c>
      <c r="B88" s="175"/>
      <c r="C88" s="176"/>
      <c r="D88" s="63" t="s">
        <v>94</v>
      </c>
      <c r="E88" s="72">
        <f t="shared" si="28"/>
        <v>43772.959999999999</v>
      </c>
      <c r="F88" s="71">
        <f t="shared" si="28"/>
        <v>42000</v>
      </c>
      <c r="G88" s="71">
        <f t="shared" si="28"/>
        <v>39000</v>
      </c>
      <c r="H88" s="71">
        <f t="shared" si="28"/>
        <v>39000</v>
      </c>
      <c r="I88" s="71">
        <f t="shared" si="28"/>
        <v>39000</v>
      </c>
    </row>
    <row r="89" spans="1:9" ht="18.75" customHeight="1" x14ac:dyDescent="0.25">
      <c r="A89" s="168">
        <v>3</v>
      </c>
      <c r="B89" s="169"/>
      <c r="C89" s="170"/>
      <c r="D89" s="64" t="s">
        <v>33</v>
      </c>
      <c r="E89" s="72">
        <f>+E90+E91</f>
        <v>43772.959999999999</v>
      </c>
      <c r="F89" s="71">
        <f>+F90+F91</f>
        <v>42000</v>
      </c>
      <c r="G89" s="71">
        <f>+G90+G91</f>
        <v>39000</v>
      </c>
      <c r="H89" s="71">
        <f t="shared" ref="H89:I89" si="29">+H90+H91</f>
        <v>39000</v>
      </c>
      <c r="I89" s="71">
        <f t="shared" si="29"/>
        <v>39000</v>
      </c>
    </row>
    <row r="90" spans="1:9" ht="18.75" customHeight="1" x14ac:dyDescent="0.25">
      <c r="A90" s="165">
        <v>31</v>
      </c>
      <c r="B90" s="166"/>
      <c r="C90" s="167"/>
      <c r="D90" s="64" t="s">
        <v>34</v>
      </c>
      <c r="E90" s="72"/>
      <c r="F90" s="71"/>
      <c r="G90" s="71"/>
      <c r="H90" s="71"/>
      <c r="I90" s="76"/>
    </row>
    <row r="91" spans="1:9" ht="18.75" customHeight="1" x14ac:dyDescent="0.25">
      <c r="A91" s="165">
        <v>32</v>
      </c>
      <c r="B91" s="166"/>
      <c r="C91" s="167"/>
      <c r="D91" s="64" t="s">
        <v>35</v>
      </c>
      <c r="E91" s="72">
        <v>43772.959999999999</v>
      </c>
      <c r="F91" s="71">
        <v>42000</v>
      </c>
      <c r="G91" s="71">
        <v>39000</v>
      </c>
      <c r="H91" s="71">
        <v>39000</v>
      </c>
      <c r="I91" s="76">
        <v>39000</v>
      </c>
    </row>
  </sheetData>
  <mergeCells count="82">
    <mergeCell ref="A19:C19"/>
    <mergeCell ref="A1:I1"/>
    <mergeCell ref="A2:I2"/>
    <mergeCell ref="A3:I3"/>
    <mergeCell ref="A5:C5"/>
    <mergeCell ref="A10:C10"/>
    <mergeCell ref="A11:C11"/>
    <mergeCell ref="A6:C6"/>
    <mergeCell ref="A7:C7"/>
    <mergeCell ref="A8:C8"/>
    <mergeCell ref="A9:C9"/>
    <mergeCell ref="A12:C12"/>
    <mergeCell ref="A13:C13"/>
    <mergeCell ref="A14:C14"/>
    <mergeCell ref="A15:C15"/>
    <mergeCell ref="A18:C18"/>
    <mergeCell ref="A31:C31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47:C47"/>
    <mergeCell ref="A32:C32"/>
    <mergeCell ref="A33:C33"/>
    <mergeCell ref="A34:C34"/>
    <mergeCell ref="A38:C38"/>
    <mergeCell ref="A39:C39"/>
    <mergeCell ref="A40:C40"/>
    <mergeCell ref="A41:C41"/>
    <mergeCell ref="A42:C42"/>
    <mergeCell ref="A43:C43"/>
    <mergeCell ref="A45:C45"/>
    <mergeCell ref="A46:C46"/>
    <mergeCell ref="A48:C48"/>
    <mergeCell ref="A49:C49"/>
    <mergeCell ref="A50:C50"/>
    <mergeCell ref="A52:C52"/>
    <mergeCell ref="A53:C53"/>
    <mergeCell ref="A54:C54"/>
    <mergeCell ref="A55:C55"/>
    <mergeCell ref="A56:C56"/>
    <mergeCell ref="A57:C57"/>
    <mergeCell ref="A64:C64"/>
    <mergeCell ref="A59:C59"/>
    <mergeCell ref="A60:C60"/>
    <mergeCell ref="A61:C61"/>
    <mergeCell ref="A62:C62"/>
    <mergeCell ref="A63:C63"/>
    <mergeCell ref="A76:C76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83:C83"/>
    <mergeCell ref="A77:C77"/>
    <mergeCell ref="A78:C78"/>
    <mergeCell ref="A79:C79"/>
    <mergeCell ref="A80:C80"/>
    <mergeCell ref="A81:C81"/>
    <mergeCell ref="A82:C82"/>
    <mergeCell ref="A90:C90"/>
    <mergeCell ref="A91:C91"/>
    <mergeCell ref="A84:C84"/>
    <mergeCell ref="A85:C85"/>
    <mergeCell ref="A86:C86"/>
    <mergeCell ref="A87:C87"/>
    <mergeCell ref="A88:C88"/>
    <mergeCell ref="A89:C8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3</vt:i4>
      </vt:variant>
    </vt:vector>
  </HeadingPairs>
  <TitlesOfParts>
    <vt:vector size="7" baseType="lpstr">
      <vt:lpstr> Sažetak</vt:lpstr>
      <vt:lpstr> Račun prihoda i rashoda</vt:lpstr>
      <vt:lpstr> Račun financiranja</vt:lpstr>
      <vt:lpstr>Posebni dio</vt:lpstr>
      <vt:lpstr>' Račun financiranja'!Podrucje_ispisa</vt:lpstr>
      <vt:lpstr>' Račun prihoda i rashoda'!Podrucje_ispisa</vt:lpstr>
      <vt:lpstr>' Sažetak'!Podrucje_ispisa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2025-12-19T08:07:38Z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1. Format izgleda proračuna i financijskog plana proračunskog korisnika.xlsx</vt:lpwstr>
  </property>
</Properties>
</file>