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oscernik\Desktop\fINANCIJSKI IZVJEŠTAJI\"/>
    </mc:Choice>
  </mc:AlternateContent>
  <xr:revisionPtr revIDLastSave="0" documentId="13_ncr:1_{1B69AD89-14ED-4997-AE82-73377F968E9D}" xr6:coauthVersionLast="47" xr6:coauthVersionMax="47" xr10:uidLastSave="{00000000-0000-0000-0000-000000000000}"/>
  <bookViews>
    <workbookView xWindow="1515" yWindow="1515" windowWidth="21555" windowHeight="11385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čun financiranja" sheetId="6" r:id="rId4"/>
    <sheet name="Račun financiranja po izvorima" sheetId="9" r:id="rId5"/>
    <sheet name="POSEBNI DIO" sheetId="7" r:id="rId6"/>
    <sheet name="Rashodi prema funkcijskoj klasi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 s="1"/>
  <c r="E13" i="2"/>
  <c r="E12" i="2" s="1"/>
  <c r="D13" i="2"/>
  <c r="D12" i="2" s="1"/>
  <c r="C13" i="2"/>
  <c r="C12" i="2" s="1"/>
  <c r="B13" i="2"/>
  <c r="B12" i="2" s="1"/>
  <c r="E25" i="3"/>
  <c r="E26" i="3"/>
  <c r="E14" i="3"/>
  <c r="F71" i="7"/>
  <c r="F76" i="7"/>
  <c r="F77" i="7"/>
  <c r="F72" i="7"/>
  <c r="F73" i="7"/>
  <c r="F67" i="7"/>
  <c r="F68" i="7"/>
  <c r="F28" i="7"/>
  <c r="B20" i="8"/>
  <c r="B19" i="8"/>
  <c r="H14" i="3" l="1"/>
  <c r="H15" i="3"/>
  <c r="G14" i="3"/>
  <c r="G15" i="3"/>
  <c r="F14" i="3"/>
  <c r="F15" i="3"/>
  <c r="F26" i="3"/>
  <c r="D25" i="3" l="1"/>
  <c r="H26" i="3"/>
  <c r="H25" i="3"/>
  <c r="G25" i="3"/>
  <c r="G26" i="3"/>
  <c r="F25" i="3"/>
  <c r="D20" i="8"/>
  <c r="F12" i="8"/>
  <c r="E12" i="8"/>
  <c r="D12" i="8"/>
  <c r="F29" i="8"/>
  <c r="E29" i="8"/>
  <c r="D29" i="8"/>
  <c r="C29" i="8"/>
  <c r="B29" i="8"/>
  <c r="B36" i="8"/>
  <c r="E6" i="7"/>
  <c r="I76" i="7"/>
  <c r="H76" i="7"/>
  <c r="G76" i="7"/>
  <c r="I77" i="7"/>
  <c r="H77" i="7"/>
  <c r="G77" i="7"/>
  <c r="I71" i="7"/>
  <c r="H71" i="7"/>
  <c r="G71" i="7"/>
  <c r="I72" i="7"/>
  <c r="H72" i="7"/>
  <c r="G72" i="7"/>
  <c r="I73" i="7"/>
  <c r="H73" i="7"/>
  <c r="G73" i="7"/>
  <c r="F64" i="7"/>
  <c r="F63" i="7" s="1"/>
  <c r="F62" i="7" s="1"/>
  <c r="E64" i="7"/>
  <c r="E63" i="7" s="1"/>
  <c r="E62" i="7" s="1"/>
  <c r="E59" i="7"/>
  <c r="E58" i="7" s="1"/>
  <c r="E56" i="7"/>
  <c r="E57" i="7"/>
  <c r="E32" i="3"/>
  <c r="D29" i="3"/>
  <c r="E29" i="3"/>
  <c r="F97" i="7" l="1"/>
  <c r="F96" i="7" s="1"/>
  <c r="F95" i="7" s="1"/>
  <c r="E97" i="7" l="1"/>
  <c r="E96" i="7" s="1"/>
  <c r="E95" i="7" s="1"/>
  <c r="E30" i="7"/>
  <c r="D26" i="3" s="1"/>
  <c r="E29" i="7"/>
  <c r="E45" i="7"/>
  <c r="I28" i="7"/>
  <c r="H28" i="7"/>
  <c r="G28" i="7"/>
  <c r="F21" i="8"/>
  <c r="E21" i="8"/>
  <c r="F16" i="8"/>
  <c r="E16" i="8"/>
  <c r="F14" i="8"/>
  <c r="E14" i="8"/>
  <c r="D21" i="8"/>
  <c r="D16" i="8"/>
  <c r="D14" i="8"/>
  <c r="F11" i="8"/>
  <c r="E11" i="8"/>
  <c r="D11" i="8"/>
  <c r="B21" i="8"/>
  <c r="B18" i="8"/>
  <c r="B16" i="8"/>
  <c r="B14" i="8"/>
  <c r="B11" i="8"/>
  <c r="C21" i="8"/>
  <c r="C11" i="8"/>
  <c r="C16" i="8"/>
  <c r="C18" i="8"/>
  <c r="C14" i="8"/>
  <c r="E11" i="3"/>
  <c r="G9" i="10" s="1"/>
  <c r="D11" i="3"/>
  <c r="F9" i="10" s="1"/>
  <c r="C10" i="8" l="1"/>
  <c r="E28" i="7"/>
  <c r="D10" i="3"/>
  <c r="B10" i="8"/>
  <c r="E10" i="3"/>
  <c r="H32" i="3"/>
  <c r="H30" i="3" s="1"/>
  <c r="J13" i="10" s="1"/>
  <c r="G32" i="3"/>
  <c r="G30" i="3" s="1"/>
  <c r="I13" i="10" s="1"/>
  <c r="F32" i="3"/>
  <c r="F30" i="3" s="1"/>
  <c r="H13" i="10" s="1"/>
  <c r="H28" i="3"/>
  <c r="G28" i="3"/>
  <c r="F28" i="3"/>
  <c r="H27" i="3"/>
  <c r="G27" i="3"/>
  <c r="F27" i="3"/>
  <c r="E30" i="3"/>
  <c r="G13" i="10" s="1"/>
  <c r="E28" i="3"/>
  <c r="E27" i="3"/>
  <c r="D32" i="3"/>
  <c r="D30" i="3" s="1"/>
  <c r="F13" i="10" s="1"/>
  <c r="D27" i="3"/>
  <c r="D28" i="3"/>
  <c r="I97" i="7"/>
  <c r="I96" i="7" s="1"/>
  <c r="I95" i="7" s="1"/>
  <c r="H97" i="7"/>
  <c r="H96" i="7" s="1"/>
  <c r="H95" i="7" s="1"/>
  <c r="G97" i="7"/>
  <c r="G96" i="7" s="1"/>
  <c r="G95" i="7" s="1"/>
  <c r="I92" i="7"/>
  <c r="I91" i="7" s="1"/>
  <c r="I90" i="7" s="1"/>
  <c r="H92" i="7"/>
  <c r="H91" i="7" s="1"/>
  <c r="H90" i="7" s="1"/>
  <c r="G92" i="7"/>
  <c r="G91" i="7" s="1"/>
  <c r="G90" i="7" s="1"/>
  <c r="I87" i="7"/>
  <c r="I86" i="7" s="1"/>
  <c r="I85" i="7" s="1"/>
  <c r="H87" i="7"/>
  <c r="H86" i="7" s="1"/>
  <c r="H85" i="7" s="1"/>
  <c r="G87" i="7"/>
  <c r="G86" i="7" s="1"/>
  <c r="G85" i="7" s="1"/>
  <c r="I55" i="7"/>
  <c r="I54" i="7" s="1"/>
  <c r="F36" i="8" s="1"/>
  <c r="F19" i="8" s="1"/>
  <c r="H55" i="7"/>
  <c r="H54" i="7" s="1"/>
  <c r="E36" i="8" s="1"/>
  <c r="E19" i="8" s="1"/>
  <c r="G55" i="7"/>
  <c r="G54" i="7" s="1"/>
  <c r="I45" i="7"/>
  <c r="H45" i="7"/>
  <c r="G45" i="7"/>
  <c r="I42" i="7"/>
  <c r="H42" i="7"/>
  <c r="H41" i="7" s="1"/>
  <c r="E39" i="8" s="1"/>
  <c r="E38" i="8" s="1"/>
  <c r="G42" i="7"/>
  <c r="G41" i="7" s="1"/>
  <c r="D39" i="8" s="1"/>
  <c r="D38" i="8" s="1"/>
  <c r="I37" i="7"/>
  <c r="I36" i="7" s="1"/>
  <c r="H37" i="7"/>
  <c r="H36" i="7" s="1"/>
  <c r="G37" i="7"/>
  <c r="G36" i="7" s="1"/>
  <c r="E24" i="3" l="1"/>
  <c r="D19" i="8"/>
  <c r="D18" i="8" s="1"/>
  <c r="D36" i="8"/>
  <c r="D24" i="3"/>
  <c r="I41" i="7"/>
  <c r="F39" i="8" s="1"/>
  <c r="F38" i="8" s="1"/>
  <c r="H24" i="3"/>
  <c r="G24" i="3"/>
  <c r="F24" i="3"/>
  <c r="F12" i="10"/>
  <c r="I53" i="7"/>
  <c r="H53" i="7"/>
  <c r="G53" i="7"/>
  <c r="I34" i="7"/>
  <c r="H34" i="7"/>
  <c r="G34" i="7"/>
  <c r="F12" i="3" l="1"/>
  <c r="D10" i="8"/>
  <c r="H9" i="10" s="1"/>
  <c r="D23" i="3"/>
  <c r="E23" i="3"/>
  <c r="G12" i="10"/>
  <c r="H23" i="3"/>
  <c r="J12" i="10"/>
  <c r="G23" i="3"/>
  <c r="I12" i="10"/>
  <c r="F23" i="3"/>
  <c r="H12" i="10"/>
  <c r="I27" i="7"/>
  <c r="H27" i="7"/>
  <c r="G27" i="7"/>
  <c r="D37" i="8" s="1"/>
  <c r="I25" i="7"/>
  <c r="H25" i="7"/>
  <c r="G25" i="7"/>
  <c r="I22" i="7"/>
  <c r="I21" i="7" s="1"/>
  <c r="F34" i="8" s="1"/>
  <c r="F33" i="8" s="1"/>
  <c r="H22" i="7"/>
  <c r="H21" i="7" s="1"/>
  <c r="G22" i="7"/>
  <c r="G21" i="7" s="1"/>
  <c r="D34" i="8" s="1"/>
  <c r="D33" i="8" s="1"/>
  <c r="I19" i="7"/>
  <c r="I16" i="7"/>
  <c r="H19" i="7"/>
  <c r="H16" i="7"/>
  <c r="G19" i="7"/>
  <c r="G16" i="7"/>
  <c r="I9" i="7"/>
  <c r="I8" i="7" s="1"/>
  <c r="H9" i="7"/>
  <c r="H8" i="7" s="1"/>
  <c r="G9" i="7"/>
  <c r="G8" i="7" s="1"/>
  <c r="E34" i="8" l="1"/>
  <c r="E33" i="8" s="1"/>
  <c r="G13" i="3"/>
  <c r="F37" i="8"/>
  <c r="F35" i="8" s="1"/>
  <c r="F20" i="8"/>
  <c r="F18" i="8" s="1"/>
  <c r="H12" i="3" s="1"/>
  <c r="E37" i="8"/>
  <c r="E35" i="8" s="1"/>
  <c r="E20" i="8"/>
  <c r="E18" i="8" s="1"/>
  <c r="G12" i="3" s="1"/>
  <c r="H7" i="7"/>
  <c r="E30" i="8"/>
  <c r="E28" i="8" s="1"/>
  <c r="G7" i="7"/>
  <c r="D30" i="8"/>
  <c r="D28" i="8" s="1"/>
  <c r="I7" i="7"/>
  <c r="F30" i="8"/>
  <c r="F28" i="8" s="1"/>
  <c r="D35" i="8"/>
  <c r="I15" i="7"/>
  <c r="H15" i="7"/>
  <c r="H14" i="7" s="1"/>
  <c r="H6" i="7" s="1"/>
  <c r="G15" i="7"/>
  <c r="G14" i="7" s="1"/>
  <c r="G6" i="7" s="1"/>
  <c r="I14" i="7"/>
  <c r="I6" i="7" s="1"/>
  <c r="E92" i="7"/>
  <c r="E91" i="7" s="1"/>
  <c r="E90" i="7" s="1"/>
  <c r="E87" i="7"/>
  <c r="E86" i="7" s="1"/>
  <c r="E85" i="7" s="1"/>
  <c r="E82" i="7"/>
  <c r="E81" i="7" s="1"/>
  <c r="E80" i="7" s="1"/>
  <c r="E55" i="7"/>
  <c r="E54" i="7" s="1"/>
  <c r="E53" i="7" s="1"/>
  <c r="E51" i="7"/>
  <c r="E48" i="7"/>
  <c r="E42" i="7"/>
  <c r="E37" i="7"/>
  <c r="E36" i="7" s="1"/>
  <c r="E34" i="7"/>
  <c r="E25" i="7"/>
  <c r="E22" i="7"/>
  <c r="E19" i="7"/>
  <c r="E16" i="7"/>
  <c r="E9" i="7"/>
  <c r="E8" i="7" s="1"/>
  <c r="F10" i="8" l="1"/>
  <c r="J9" i="10" s="1"/>
  <c r="E10" i="8"/>
  <c r="I9" i="10" s="1"/>
  <c r="F11" i="3"/>
  <c r="E7" i="7"/>
  <c r="B30" i="8"/>
  <c r="B28" i="8" s="1"/>
  <c r="H11" i="3"/>
  <c r="F32" i="8"/>
  <c r="F31" i="8" s="1"/>
  <c r="F27" i="8" s="1"/>
  <c r="E32" i="8"/>
  <c r="E31" i="8" s="1"/>
  <c r="E27" i="8" s="1"/>
  <c r="D32" i="8"/>
  <c r="D31" i="8" s="1"/>
  <c r="D27" i="8" s="1"/>
  <c r="E47" i="7"/>
  <c r="E41" i="7"/>
  <c r="B39" i="8" s="1"/>
  <c r="B38" i="8" s="1"/>
  <c r="E27" i="7"/>
  <c r="B37" i="8" s="1"/>
  <c r="E21" i="7"/>
  <c r="B34" i="8" s="1"/>
  <c r="B33" i="8" s="1"/>
  <c r="E15" i="7"/>
  <c r="B32" i="8" s="1"/>
  <c r="B31" i="8" s="1"/>
  <c r="F92" i="7"/>
  <c r="F91" i="7" s="1"/>
  <c r="F90" i="7" s="1"/>
  <c r="F87" i="7"/>
  <c r="F86" i="7" s="1"/>
  <c r="F85" i="7" s="1"/>
  <c r="F82" i="7"/>
  <c r="F81" i="7" s="1"/>
  <c r="F80" i="7" s="1"/>
  <c r="F55" i="7"/>
  <c r="F54" i="7" s="1"/>
  <c r="F51" i="7"/>
  <c r="F48" i="7"/>
  <c r="F45" i="7"/>
  <c r="F42" i="7"/>
  <c r="F37" i="7"/>
  <c r="F36" i="7" s="1"/>
  <c r="F34" i="7"/>
  <c r="F27" i="7" s="1"/>
  <c r="F25" i="7"/>
  <c r="F22" i="7"/>
  <c r="F19" i="7"/>
  <c r="F16" i="7"/>
  <c r="F9" i="7"/>
  <c r="F8" i="7" s="1"/>
  <c r="C30" i="8" s="1"/>
  <c r="C28" i="8" s="1"/>
  <c r="C36" i="8" l="1"/>
  <c r="C35" i="8" s="1"/>
  <c r="C37" i="8"/>
  <c r="F47" i="7"/>
  <c r="F53" i="7"/>
  <c r="F7" i="7"/>
  <c r="B35" i="8"/>
  <c r="B27" i="8" s="1"/>
  <c r="F41" i="7"/>
  <c r="C39" i="8" s="1"/>
  <c r="C38" i="8" s="1"/>
  <c r="G11" i="3"/>
  <c r="G10" i="3" s="1"/>
  <c r="H10" i="3"/>
  <c r="F10" i="3"/>
  <c r="E14" i="7"/>
  <c r="F21" i="7"/>
  <c r="F15" i="7"/>
  <c r="C32" i="8" s="1"/>
  <c r="C31" i="8" s="1"/>
  <c r="F14" i="7" l="1"/>
  <c r="F6" i="7" s="1"/>
  <c r="C34" i="8"/>
  <c r="C33" i="8" s="1"/>
  <c r="C27" i="8" s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G22" i="10" s="1"/>
  <c r="G29" i="10" s="1"/>
  <c r="F14" i="10"/>
  <c r="F22" i="10" s="1"/>
  <c r="F28" i="10" s="1"/>
  <c r="H14" i="10"/>
  <c r="H22" i="10" s="1"/>
  <c r="H29" i="10" s="1"/>
  <c r="I14" i="10"/>
  <c r="I22" i="10" s="1"/>
  <c r="I28" i="10" s="1"/>
  <c r="I29" i="10" s="1"/>
  <c r="J14" i="10"/>
  <c r="J22" i="10" s="1"/>
  <c r="J28" i="10" s="1"/>
  <c r="J29" i="10" s="1"/>
  <c r="F29" i="10" l="1"/>
</calcChain>
</file>

<file path=xl/sharedStrings.xml><?xml version="1.0" encoding="utf-8"?>
<sst xmlns="http://schemas.openxmlformats.org/spreadsheetml/2006/main" count="310" uniqueCount="132">
  <si>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</si>
  <si>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</si>
  <si>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</si>
  <si>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</si>
  <si>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</si>
  <si>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</si>
  <si>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</si>
  <si>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</si>
  <si>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</si>
  <si>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</si>
  <si>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</si>
  <si>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</si>
  <si>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</si>
  <si>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</si>
  <si>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</si>
  <si>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</si>
  <si>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</si>
  <si>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</si>
  <si>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</si>
  <si>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</si>
  <si>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</si>
  <si>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</si>
  <si>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</si>
  <si>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</si>
  <si>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</si>
  <si>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</si>
  <si>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</si>
  <si>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</si>
  <si>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</si>
  <si>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</si>
  <si>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</si>
  <si>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</si>
  <si>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</si>
  <si>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</si>
  <si>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</si>
  <si>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</si>
  <si>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</si>
  <si>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</si>
  <si>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</si>
  <si>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</si>
  <si>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</si>
  <si>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</si>
  <si>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</si>
  <si>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</si>
  <si>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</si>
  <si>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</si>
  <si>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</si>
  <si>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</si>
  <si>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</si>
  <si>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</si>
  <si>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</si>
  <si>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</si>
  <si>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</si>
  <si>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</si>
  <si>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</si>
  <si>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</si>
  <si>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</si>
  <si>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</si>
  <si>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</si>
  <si>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</si>
  <si>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</si>
  <si>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</si>
  <si>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</si>
  <si>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</si>
  <si>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</si>
  <si>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</si>
  <si>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6000</t>
  </si>
  <si>
    <t>Aktivnost A600002</t>
  </si>
  <si>
    <t>Izvor financiranja 5.2</t>
  </si>
  <si>
    <t>Financijski rashodi</t>
  </si>
  <si>
    <t>Naknade građanima i kućanstvima na temelju osiguranja i druge naknade</t>
  </si>
  <si>
    <t>Odgoj i obrazpovanje</t>
  </si>
  <si>
    <t>Osnovno školstvo</t>
  </si>
  <si>
    <t>DECENTRALIZIRANA SREDSTVA</t>
  </si>
  <si>
    <t>Aktivnost A600006</t>
  </si>
  <si>
    <t>Osnovno školstvo - financiranje iznad minimalnog standarda</t>
  </si>
  <si>
    <t>Izvor financiranja 3.1</t>
  </si>
  <si>
    <t>VLASTITI PRIHODI</t>
  </si>
  <si>
    <t>Izvor financiranja 4.2</t>
  </si>
  <si>
    <t>PRIHODI ZA POSEBNE NAMJENE</t>
  </si>
  <si>
    <t>Izvor financiranja 5.3</t>
  </si>
  <si>
    <t>POMOĆI</t>
  </si>
  <si>
    <t>POMOĆI - PLAĆE MZO</t>
  </si>
  <si>
    <t>Izvor financiranja 6.2</t>
  </si>
  <si>
    <t>DONACIJE</t>
  </si>
  <si>
    <t>Izvor financiranja 7.2</t>
  </si>
  <si>
    <t>PRIHODI OD PRODAJE NEFINANCIJSKE IMOVINE</t>
  </si>
  <si>
    <t>POMOĆNICI U NASTAVI</t>
  </si>
  <si>
    <t>Izvor financiranja 5.1</t>
  </si>
  <si>
    <t>POMOĆI BPŽ</t>
  </si>
  <si>
    <t>Aktivnost A600012</t>
  </si>
  <si>
    <t>OSIGURANJE ŠKOLSKE PREHRANE ZA DJECU U RIZIKU OD SIROMAŠTVA</t>
  </si>
  <si>
    <t>Aktivnost A600014</t>
  </si>
  <si>
    <t>ŠKOLSKA SHEMA</t>
  </si>
  <si>
    <t>Aktivnost A600027</t>
  </si>
  <si>
    <t>MEDNI DAN</t>
  </si>
  <si>
    <t>Aktivnost A600031</t>
  </si>
  <si>
    <t>PREHRANA ZA UČENIKE OSNOVNIH ŠKOLA</t>
  </si>
  <si>
    <t xml:space="preserve">POMOĆI 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</si>
  <si>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</si>
  <si>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</si>
  <si>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1.1 Opći prihodi i primici</t>
  </si>
  <si>
    <t>3.1 Vlastiti prihodi</t>
  </si>
  <si>
    <t>4.2 Prihodi za posebne namjene</t>
  </si>
  <si>
    <t>5.1 Pomoći BPŽ</t>
  </si>
  <si>
    <t>5.3 Pomoći</t>
  </si>
  <si>
    <t>5.2 Decentralizirana sredstva</t>
  </si>
  <si>
    <t>6 Donacije</t>
  </si>
  <si>
    <t>6.2 Donacije</t>
  </si>
  <si>
    <t>Tekuće donacije u naravi</t>
  </si>
  <si>
    <t>OSNOVNA ŠKOLA "MATIJA GUBEC" CERNIK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</si>
  <si>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</si>
  <si>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</si>
  <si>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</si>
  <si>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</si>
  <si>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</si>
  <si>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Proračun za 2025.</t>
  </si>
  <si>
    <t>Projekcija proračuna
za 2027.</t>
  </si>
  <si>
    <t>Financijski rashovi</t>
  </si>
  <si>
    <t>Ostali rashodi</t>
  </si>
  <si>
    <t>Aktivnost A600011</t>
  </si>
  <si>
    <t>Izvor financiranja 1.1</t>
  </si>
  <si>
    <t>Aktivnost A600018</t>
  </si>
  <si>
    <t>Izvor financiranja 5.1,</t>
  </si>
  <si>
    <t>Aktivnost A600038</t>
  </si>
  <si>
    <t>POMOĆNICI U NASTAVI- S OSMJEHOM U ŠKOLU 6</t>
  </si>
  <si>
    <t>POMOĆNICI U NASTAVI- S OSMJEHOM U ŠKOLU 7</t>
  </si>
  <si>
    <t>RASHODI PREMA FUNKCIJSKOJ KLASIFIKACIJI</t>
  </si>
  <si>
    <t>UKUPNI RASHODI</t>
  </si>
  <si>
    <t>09 OBRAZOVANJE</t>
  </si>
  <si>
    <t>091 Predškolsko i osnovnoobrazovanje</t>
  </si>
  <si>
    <t>096 Dodatne usluge u obrazovanju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</si>
</sst>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 applyProtection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left"/>
    </xf>
    <xf numFmtId="4" fontId="0" fillId="0" borderId="3" xfId="0" applyNumberFormat="1" applyBorder="1"/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/>
    <xf numFmtId="4" fontId="1" fillId="0" borderId="3" xfId="0" applyNumberFormat="1" applyFont="1" applyBorder="1"/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1" fillId="0" borderId="3" xfId="0" applyNumberFormat="1" applyFont="1" applyFill="1" applyBorder="1"/>
    <xf numFmtId="4" fontId="0" fillId="0" borderId="3" xfId="0" applyNumberFormat="1" applyFill="1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G28" sqref="G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7" t="s">
        <v>111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x14ac:dyDescent="0.25">
      <c r="A2" s="107" t="s">
        <v>110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.75" x14ac:dyDescent="0.25">
      <c r="A3" s="107" t="s">
        <v>17</v>
      </c>
      <c r="B3" s="107"/>
      <c r="C3" s="107"/>
      <c r="D3" s="107"/>
      <c r="E3" s="107"/>
      <c r="F3" s="107"/>
      <c r="G3" s="107"/>
      <c r="H3" s="107"/>
      <c r="I3" s="120"/>
      <c r="J3" s="120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07" t="s">
        <v>23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32</v>
      </c>
    </row>
    <row r="7" spans="1:10" ht="25.5" x14ac:dyDescent="0.25">
      <c r="A7" s="29"/>
      <c r="B7" s="30"/>
      <c r="C7" s="30"/>
      <c r="D7" s="31"/>
      <c r="E7" s="32"/>
      <c r="F7" s="3" t="s">
        <v>112</v>
      </c>
      <c r="G7" s="3" t="s">
        <v>113</v>
      </c>
      <c r="H7" s="3" t="s">
        <v>116</v>
      </c>
      <c r="I7" s="3" t="s">
        <v>39</v>
      </c>
      <c r="J7" s="3" t="s">
        <v>117</v>
      </c>
    </row>
    <row r="8" spans="1:10" x14ac:dyDescent="0.25">
      <c r="A8" s="112" t="s">
        <v>0</v>
      </c>
      <c r="B8" s="106"/>
      <c r="C8" s="106"/>
      <c r="D8" s="106"/>
      <c r="E8" s="121"/>
      <c r="F8" s="81">
        <f>F9+F10</f>
        <v>1078143.78</v>
      </c>
      <c r="G8" s="81">
        <f t="shared" ref="G8:J8" si="0">G9+G10</f>
        <v>1317109.1499999999</v>
      </c>
      <c r="H8" s="81">
        <f t="shared" si="0"/>
        <v>1434130.71</v>
      </c>
      <c r="I8" s="81">
        <f t="shared" si="0"/>
        <v>1434080.71</v>
      </c>
      <c r="J8" s="81">
        <f t="shared" si="0"/>
        <v>1418650.21</v>
      </c>
    </row>
    <row r="9" spans="1:10" x14ac:dyDescent="0.25">
      <c r="A9" s="122" t="s">
        <v>33</v>
      </c>
      <c r="B9" s="123"/>
      <c r="C9" s="123"/>
      <c r="D9" s="123"/>
      <c r="E9" s="119"/>
      <c r="F9" s="82">
        <f>+' Račun prihoda i rashoda'!D11</f>
        <v>1078143.78</v>
      </c>
      <c r="G9" s="82">
        <f>+' Račun prihoda i rashoda'!E11</f>
        <v>1317109.1499999999</v>
      </c>
      <c r="H9" s="82">
        <f>+'Prihodi i rashodi po izvorima'!D10</f>
        <v>1434130.71</v>
      </c>
      <c r="I9" s="82">
        <f>+'Prihodi i rashodi po izvorima'!E10</f>
        <v>1434080.71</v>
      </c>
      <c r="J9" s="82">
        <f>+'Prihodi i rashodi po izvorima'!F10</f>
        <v>1418650.21</v>
      </c>
    </row>
    <row r="10" spans="1:10" x14ac:dyDescent="0.25">
      <c r="A10" s="124" t="s">
        <v>34</v>
      </c>
      <c r="B10" s="119"/>
      <c r="C10" s="119"/>
      <c r="D10" s="119"/>
      <c r="E10" s="119"/>
      <c r="F10" s="82"/>
      <c r="G10" s="82"/>
      <c r="H10" s="82"/>
      <c r="I10" s="82"/>
      <c r="J10" s="82"/>
    </row>
    <row r="11" spans="1:10" x14ac:dyDescent="0.25">
      <c r="A11" s="35" t="s">
        <v>1</v>
      </c>
      <c r="B11" s="44"/>
      <c r="C11" s="44"/>
      <c r="D11" s="44"/>
      <c r="E11" s="44"/>
      <c r="F11" s="81">
        <f>F12+F13</f>
        <v>1088467.4099999999</v>
      </c>
      <c r="G11" s="81">
        <f t="shared" ref="G11:J11" si="1">G12+G13</f>
        <v>1326287.1399999999</v>
      </c>
      <c r="H11" s="81">
        <f t="shared" si="1"/>
        <v>1434130.71</v>
      </c>
      <c r="I11" s="81">
        <f t="shared" si="1"/>
        <v>1434080.71</v>
      </c>
      <c r="J11" s="81">
        <f t="shared" si="1"/>
        <v>1418650.21</v>
      </c>
    </row>
    <row r="12" spans="1:10" x14ac:dyDescent="0.25">
      <c r="A12" s="125" t="s">
        <v>35</v>
      </c>
      <c r="B12" s="123"/>
      <c r="C12" s="123"/>
      <c r="D12" s="123"/>
      <c r="E12" s="123"/>
      <c r="F12" s="82">
        <f>+' Račun prihoda i rashoda'!D24</f>
        <v>1081440.43</v>
      </c>
      <c r="G12" s="82">
        <f>+' Račun prihoda i rashoda'!E24</f>
        <v>1323277.1399999999</v>
      </c>
      <c r="H12" s="82">
        <f>+' Račun prihoda i rashoda'!F24</f>
        <v>1431130.71</v>
      </c>
      <c r="I12" s="82">
        <f>+' Račun prihoda i rashoda'!G24</f>
        <v>1431080.71</v>
      </c>
      <c r="J12" s="82">
        <f>+' Račun prihoda i rashoda'!H24</f>
        <v>1415650.21</v>
      </c>
    </row>
    <row r="13" spans="1:10" x14ac:dyDescent="0.25">
      <c r="A13" s="118" t="s">
        <v>36</v>
      </c>
      <c r="B13" s="119"/>
      <c r="C13" s="119"/>
      <c r="D13" s="119"/>
      <c r="E13" s="119"/>
      <c r="F13" s="83">
        <f>+' Račun prihoda i rashoda'!D30</f>
        <v>7026.9800000000005</v>
      </c>
      <c r="G13" s="83">
        <f>+' Račun prihoda i rashoda'!E30</f>
        <v>3010</v>
      </c>
      <c r="H13" s="83">
        <f>+' Račun prihoda i rashoda'!F30</f>
        <v>3000</v>
      </c>
      <c r="I13" s="83">
        <f>+' Račun prihoda i rashoda'!G30</f>
        <v>3000</v>
      </c>
      <c r="J13" s="83">
        <f>+' Račun prihoda i rashoda'!H30</f>
        <v>3000</v>
      </c>
    </row>
    <row r="14" spans="1:10" x14ac:dyDescent="0.25">
      <c r="A14" s="105" t="s">
        <v>58</v>
      </c>
      <c r="B14" s="106"/>
      <c r="C14" s="106"/>
      <c r="D14" s="106"/>
      <c r="E14" s="106"/>
      <c r="F14" s="81">
        <f>F8-F11</f>
        <v>-10323.629999999888</v>
      </c>
      <c r="G14" s="81">
        <f t="shared" ref="G14:J14" si="2">G8-G11</f>
        <v>-9177.9899999999907</v>
      </c>
      <c r="H14" s="81">
        <f t="shared" si="2"/>
        <v>0</v>
      </c>
      <c r="I14" s="81">
        <f t="shared" si="2"/>
        <v>0</v>
      </c>
      <c r="J14" s="81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07" t="s">
        <v>24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9"/>
      <c r="B18" s="30"/>
      <c r="C18" s="30"/>
      <c r="D18" s="31"/>
      <c r="E18" s="32"/>
      <c r="F18" s="3" t="s">
        <v>112</v>
      </c>
      <c r="G18" s="3" t="s">
        <v>113</v>
      </c>
      <c r="H18" s="3" t="s">
        <v>116</v>
      </c>
      <c r="I18" s="3" t="s">
        <v>39</v>
      </c>
      <c r="J18" s="3" t="s">
        <v>117</v>
      </c>
    </row>
    <row r="19" spans="1:10" x14ac:dyDescent="0.25">
      <c r="A19" s="118" t="s">
        <v>37</v>
      </c>
      <c r="B19" s="119"/>
      <c r="C19" s="119"/>
      <c r="D19" s="119"/>
      <c r="E19" s="119"/>
      <c r="F19" s="46"/>
      <c r="G19" s="46"/>
      <c r="H19" s="46"/>
      <c r="I19" s="46"/>
      <c r="J19" s="45"/>
    </row>
    <row r="20" spans="1:10" x14ac:dyDescent="0.25">
      <c r="A20" s="118" t="s">
        <v>38</v>
      </c>
      <c r="B20" s="119"/>
      <c r="C20" s="119"/>
      <c r="D20" s="119"/>
      <c r="E20" s="119"/>
      <c r="F20" s="46"/>
      <c r="G20" s="46"/>
      <c r="H20" s="46"/>
      <c r="I20" s="46"/>
      <c r="J20" s="45"/>
    </row>
    <row r="21" spans="1:10" x14ac:dyDescent="0.25">
      <c r="A21" s="105" t="s">
        <v>2</v>
      </c>
      <c r="B21" s="106"/>
      <c r="C21" s="106"/>
      <c r="D21" s="106"/>
      <c r="E21" s="106"/>
      <c r="F21" s="81">
        <f>F19-F20</f>
        <v>0</v>
      </c>
      <c r="G21" s="81">
        <f t="shared" ref="G21:J21" si="3">G19-G20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</row>
    <row r="22" spans="1:10" x14ac:dyDescent="0.25">
      <c r="A22" s="105" t="s">
        <v>59</v>
      </c>
      <c r="B22" s="106"/>
      <c r="C22" s="106"/>
      <c r="D22" s="106"/>
      <c r="E22" s="106"/>
      <c r="F22" s="81">
        <f>F14+F21</f>
        <v>-10323.629999999888</v>
      </c>
      <c r="G22" s="81">
        <f t="shared" ref="G22:J22" si="4">G14+G21</f>
        <v>-9177.9899999999907</v>
      </c>
      <c r="H22" s="81">
        <f t="shared" si="4"/>
        <v>0</v>
      </c>
      <c r="I22" s="81">
        <f t="shared" si="4"/>
        <v>0</v>
      </c>
      <c r="J22" s="81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07" t="s">
        <v>60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112</v>
      </c>
      <c r="G26" s="3" t="s">
        <v>113</v>
      </c>
      <c r="H26" s="3" t="s">
        <v>116</v>
      </c>
      <c r="I26" s="3" t="s">
        <v>39</v>
      </c>
      <c r="J26" s="3" t="s">
        <v>117</v>
      </c>
    </row>
    <row r="27" spans="1:10" ht="15" customHeight="1" x14ac:dyDescent="0.25">
      <c r="A27" s="109" t="s">
        <v>61</v>
      </c>
      <c r="B27" s="110"/>
      <c r="C27" s="110"/>
      <c r="D27" s="110"/>
      <c r="E27" s="111"/>
      <c r="F27" s="86">
        <v>2321.0100000000002</v>
      </c>
      <c r="G27" s="86">
        <v>9177.99</v>
      </c>
      <c r="H27" s="86">
        <v>0</v>
      </c>
      <c r="I27" s="86">
        <v>0</v>
      </c>
      <c r="J27" s="87">
        <v>0</v>
      </c>
    </row>
    <row r="28" spans="1:10" ht="15" customHeight="1" x14ac:dyDescent="0.25">
      <c r="A28" s="105" t="s">
        <v>62</v>
      </c>
      <c r="B28" s="106"/>
      <c r="C28" s="106"/>
      <c r="D28" s="106"/>
      <c r="E28" s="106"/>
      <c r="F28" s="84">
        <f>F22+F27</f>
        <v>-8002.619999999888</v>
      </c>
      <c r="G28" s="84"/>
      <c r="H28" s="84">
        <v>0</v>
      </c>
      <c r="I28" s="84">
        <f t="shared" ref="I28:J28" si="5">I22+I27</f>
        <v>0</v>
      </c>
      <c r="J28" s="85">
        <f t="shared" si="5"/>
        <v>0</v>
      </c>
    </row>
    <row r="29" spans="1:10" ht="45" customHeight="1" x14ac:dyDescent="0.25">
      <c r="A29" s="112" t="s">
        <v>63</v>
      </c>
      <c r="B29" s="113"/>
      <c r="C29" s="113"/>
      <c r="D29" s="113"/>
      <c r="E29" s="114"/>
      <c r="F29" s="84">
        <f t="shared" ref="F29:J29" si="6">F14+F21+F27-F28</f>
        <v>0</v>
      </c>
      <c r="G29" s="84">
        <f t="shared" si="6"/>
        <v>9.0949470177292824E-12</v>
      </c>
      <c r="H29" s="84">
        <f t="shared" si="6"/>
        <v>0</v>
      </c>
      <c r="I29" s="84">
        <f t="shared" si="6"/>
        <v>0</v>
      </c>
      <c r="J29" s="85">
        <f t="shared" si="6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15" t="s">
        <v>57</v>
      </c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58" t="s">
        <v>112</v>
      </c>
      <c r="G33" s="58" t="s">
        <v>113</v>
      </c>
      <c r="H33" s="58" t="s">
        <v>116</v>
      </c>
      <c r="I33" s="58" t="s">
        <v>39</v>
      </c>
      <c r="J33" s="58" t="s">
        <v>117</v>
      </c>
    </row>
    <row r="34" spans="1:10" x14ac:dyDescent="0.25">
      <c r="A34" s="109" t="s">
        <v>61</v>
      </c>
      <c r="B34" s="110"/>
      <c r="C34" s="110"/>
      <c r="D34" s="110"/>
      <c r="E34" s="111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09" t="s">
        <v>64</v>
      </c>
      <c r="B35" s="110"/>
      <c r="C35" s="110"/>
      <c r="D35" s="110"/>
      <c r="E35" s="111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09" t="s">
        <v>65</v>
      </c>
      <c r="B36" s="116"/>
      <c r="C36" s="116"/>
      <c r="D36" s="116"/>
      <c r="E36" s="117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05" t="s">
        <v>62</v>
      </c>
      <c r="B37" s="106"/>
      <c r="C37" s="106"/>
      <c r="D37" s="106"/>
      <c r="E37" s="106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59">
        <f t="shared" si="7"/>
        <v>0</v>
      </c>
    </row>
    <row r="38" spans="1:10" ht="17.25" customHeight="1" x14ac:dyDescent="0.25"/>
    <row r="39" spans="1:10" x14ac:dyDescent="0.25">
      <c r="A39" s="103"/>
      <c r="B39" s="104"/>
      <c r="C39" s="104"/>
      <c r="D39" s="104"/>
      <c r="E39" s="104"/>
      <c r="F39" s="104"/>
      <c r="G39" s="104"/>
      <c r="H39" s="104"/>
      <c r="I39" s="104"/>
      <c r="J39" s="104"/>
    </row>
    <row r="40" spans="1:10" ht="9" customHeight="1" x14ac:dyDescent="0.25"/>
  </sheetData>
  <mergeCells count="25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:J2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20" workbookViewId="0">
      <selection activeCell="E26" sqref="E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7" t="s">
        <v>111</v>
      </c>
      <c r="B1" s="107"/>
      <c r="C1" s="107"/>
      <c r="D1" s="107"/>
      <c r="E1" s="107"/>
      <c r="F1" s="107"/>
      <c r="G1" s="107"/>
      <c r="H1" s="107"/>
    </row>
    <row r="2" spans="1:8" ht="18" customHeight="1" x14ac:dyDescent="0.25">
      <c r="A2" s="107" t="s">
        <v>110</v>
      </c>
      <c r="B2" s="107"/>
      <c r="C2" s="107"/>
      <c r="D2" s="107"/>
      <c r="E2" s="107"/>
      <c r="F2" s="107"/>
      <c r="G2" s="107"/>
      <c r="H2" s="107"/>
    </row>
    <row r="3" spans="1:8" ht="15.75" customHeight="1" x14ac:dyDescent="0.25">
      <c r="A3" s="107" t="s">
        <v>17</v>
      </c>
      <c r="B3" s="107"/>
      <c r="C3" s="107"/>
      <c r="D3" s="107"/>
      <c r="E3" s="107"/>
      <c r="F3" s="107"/>
      <c r="G3" s="107"/>
      <c r="H3" s="10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7" t="s">
        <v>40</v>
      </c>
      <c r="B7" s="107"/>
      <c r="C7" s="107"/>
      <c r="D7" s="107"/>
      <c r="E7" s="107"/>
      <c r="F7" s="107"/>
      <c r="G7" s="107"/>
      <c r="H7" s="10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112</v>
      </c>
      <c r="E9" s="19" t="s">
        <v>113</v>
      </c>
      <c r="F9" s="19" t="s">
        <v>114</v>
      </c>
      <c r="G9" s="19" t="s">
        <v>31</v>
      </c>
      <c r="H9" s="19" t="s">
        <v>115</v>
      </c>
    </row>
    <row r="10" spans="1:8" x14ac:dyDescent="0.25">
      <c r="A10" s="38"/>
      <c r="B10" s="39"/>
      <c r="C10" s="37" t="s">
        <v>0</v>
      </c>
      <c r="D10" s="78">
        <f>+D11+D16</f>
        <v>1078143.78</v>
      </c>
      <c r="E10" s="80">
        <f>+E11</f>
        <v>1317109.1499999999</v>
      </c>
      <c r="F10" s="80">
        <f t="shared" ref="F10:H10" si="0">+F11</f>
        <v>1434130.71</v>
      </c>
      <c r="G10" s="80">
        <f t="shared" si="0"/>
        <v>1434080.71</v>
      </c>
      <c r="H10" s="80">
        <f t="shared" si="0"/>
        <v>1418650.21</v>
      </c>
    </row>
    <row r="11" spans="1:8" ht="15.75" customHeight="1" x14ac:dyDescent="0.25">
      <c r="A11" s="11">
        <v>6</v>
      </c>
      <c r="B11" s="11"/>
      <c r="C11" s="11" t="s">
        <v>7</v>
      </c>
      <c r="D11" s="70">
        <f>+D12+D13+D14+D15</f>
        <v>1078143.78</v>
      </c>
      <c r="E11" s="70">
        <f>+E12+E13+E14+E15</f>
        <v>1317109.1499999999</v>
      </c>
      <c r="F11" s="70">
        <f t="shared" ref="F11:H11" si="1">+F12+F13+F14+F15</f>
        <v>1434130.71</v>
      </c>
      <c r="G11" s="70">
        <f t="shared" si="1"/>
        <v>1434080.71</v>
      </c>
      <c r="H11" s="70">
        <f t="shared" si="1"/>
        <v>1418650.21</v>
      </c>
    </row>
    <row r="12" spans="1:8" ht="38.25" x14ac:dyDescent="0.25">
      <c r="A12" s="11"/>
      <c r="B12" s="16">
        <v>63</v>
      </c>
      <c r="C12" s="16" t="s">
        <v>26</v>
      </c>
      <c r="D12" s="70">
        <v>1009687.15</v>
      </c>
      <c r="E12" s="69">
        <v>1237879.0900000001</v>
      </c>
      <c r="F12" s="9">
        <f>+'Prihodi i rashodi po izvorima'!D18</f>
        <v>1355768</v>
      </c>
      <c r="G12" s="9">
        <f>+'Prihodi i rashodi po izvorima'!E18</f>
        <v>1355768</v>
      </c>
      <c r="H12" s="9">
        <f>+'Prihodi i rashodi po izvorima'!F18</f>
        <v>1343612</v>
      </c>
    </row>
    <row r="13" spans="1:8" ht="51" x14ac:dyDescent="0.25">
      <c r="A13" s="11"/>
      <c r="B13" s="16">
        <v>65</v>
      </c>
      <c r="C13" s="16" t="s">
        <v>99</v>
      </c>
      <c r="D13" s="70">
        <v>1012.18</v>
      </c>
      <c r="E13" s="69">
        <v>906.2</v>
      </c>
      <c r="F13" s="9">
        <v>880</v>
      </c>
      <c r="G13" s="9">
        <f>+'POSEBNI DIO'!H21</f>
        <v>830</v>
      </c>
      <c r="H13" s="9">
        <v>830</v>
      </c>
    </row>
    <row r="14" spans="1:8" ht="51" x14ac:dyDescent="0.25">
      <c r="A14" s="12"/>
      <c r="B14" s="12">
        <v>66</v>
      </c>
      <c r="C14" s="17" t="s">
        <v>100</v>
      </c>
      <c r="D14" s="70">
        <v>5754.07</v>
      </c>
      <c r="E14" s="69">
        <f>6000+2892.95</f>
        <v>8892.9500000000007</v>
      </c>
      <c r="F14" s="9">
        <f>+'Prihodi i rashodi po izvorima'!D14+'Prihodi i rashodi po izvorima'!D21</f>
        <v>6700</v>
      </c>
      <c r="G14" s="9">
        <f>+'Prihodi i rashodi po izvorima'!E14+'Prihodi i rashodi po izvorima'!E21</f>
        <v>6700</v>
      </c>
      <c r="H14" s="9">
        <f>+'Prihodi i rashodi po izvorima'!F14+'Prihodi i rashodi po izvorima'!F21</f>
        <v>6700</v>
      </c>
    </row>
    <row r="15" spans="1:8" ht="38.25" x14ac:dyDescent="0.25">
      <c r="A15" s="12"/>
      <c r="B15" s="12">
        <v>67</v>
      </c>
      <c r="C15" s="16" t="s">
        <v>27</v>
      </c>
      <c r="D15" s="70">
        <v>61690.38</v>
      </c>
      <c r="E15" s="69">
        <v>69430.91</v>
      </c>
      <c r="F15" s="9">
        <f>+'Prihodi i rashodi po izvorima'!D11</f>
        <v>70782.709999999992</v>
      </c>
      <c r="G15" s="9">
        <f>+'Prihodi i rashodi po izvorima'!E11</f>
        <v>70782.709999999992</v>
      </c>
      <c r="H15" s="9">
        <f>+'Prihodi i rashodi po izvorima'!F11</f>
        <v>67508.209999999992</v>
      </c>
    </row>
    <row r="16" spans="1:8" ht="25.5" x14ac:dyDescent="0.25">
      <c r="A16" s="14">
        <v>7</v>
      </c>
      <c r="B16" s="15"/>
      <c r="C16" s="24" t="s">
        <v>8</v>
      </c>
      <c r="D16" s="70"/>
      <c r="E16" s="9"/>
      <c r="F16" s="9"/>
      <c r="G16" s="9"/>
      <c r="H16" s="9"/>
    </row>
    <row r="17" spans="1:8" ht="38.25" x14ac:dyDescent="0.25">
      <c r="A17" s="16"/>
      <c r="B17" s="16">
        <v>72</v>
      </c>
      <c r="C17" s="25" t="s">
        <v>25</v>
      </c>
      <c r="D17" s="70"/>
      <c r="E17" s="9"/>
      <c r="F17" s="9"/>
      <c r="G17" s="9"/>
      <c r="H17" s="10"/>
    </row>
    <row r="20" spans="1:8" ht="15.75" x14ac:dyDescent="0.25">
      <c r="A20" s="107" t="s">
        <v>41</v>
      </c>
      <c r="B20" s="126"/>
      <c r="C20" s="126"/>
      <c r="D20" s="126"/>
      <c r="E20" s="126"/>
      <c r="F20" s="126"/>
      <c r="G20" s="126"/>
      <c r="H20" s="126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9</v>
      </c>
      <c r="D22" s="18" t="s">
        <v>112</v>
      </c>
      <c r="E22" s="19" t="s">
        <v>113</v>
      </c>
      <c r="F22" s="19" t="s">
        <v>114</v>
      </c>
      <c r="G22" s="19" t="s">
        <v>31</v>
      </c>
      <c r="H22" s="19" t="s">
        <v>115</v>
      </c>
    </row>
    <row r="23" spans="1:8" x14ac:dyDescent="0.25">
      <c r="A23" s="38"/>
      <c r="B23" s="39"/>
      <c r="C23" s="37" t="s">
        <v>1</v>
      </c>
      <c r="D23" s="78">
        <f>+D24+D30</f>
        <v>1088467.4099999999</v>
      </c>
      <c r="E23" s="78">
        <f>+E24+E30</f>
        <v>1326287.1399999999</v>
      </c>
      <c r="F23" s="78">
        <f t="shared" ref="F23:H23" si="2">+F24+F30</f>
        <v>1434130.71</v>
      </c>
      <c r="G23" s="78">
        <f t="shared" si="2"/>
        <v>1434080.71</v>
      </c>
      <c r="H23" s="78">
        <f t="shared" si="2"/>
        <v>1418650.21</v>
      </c>
    </row>
    <row r="24" spans="1:8" ht="15.75" customHeight="1" x14ac:dyDescent="0.25">
      <c r="A24" s="11">
        <v>3</v>
      </c>
      <c r="B24" s="11"/>
      <c r="C24" s="11" t="s">
        <v>10</v>
      </c>
      <c r="D24" s="70">
        <f>+D25+D26+D27+D28+D29</f>
        <v>1081440.43</v>
      </c>
      <c r="E24" s="70">
        <f>+E25+E26+E27+E28+E29</f>
        <v>1323277.1399999999</v>
      </c>
      <c r="F24" s="70">
        <f>+F25+F26+F27+F28+F29</f>
        <v>1431130.71</v>
      </c>
      <c r="G24" s="70">
        <f>+G25+G26+G27+G28+G29</f>
        <v>1431080.71</v>
      </c>
      <c r="H24" s="70">
        <f>+H25+H26+H27+H28+H29</f>
        <v>1415650.21</v>
      </c>
    </row>
    <row r="25" spans="1:8" ht="15.75" customHeight="1" x14ac:dyDescent="0.25">
      <c r="A25" s="11"/>
      <c r="B25" s="16">
        <v>31</v>
      </c>
      <c r="C25" s="16" t="s">
        <v>11</v>
      </c>
      <c r="D25" s="70">
        <f>+'POSEBNI DIO'!E10+'POSEBNI DIO'!E29+'POSEBNI DIO'!E38+'POSEBNI DIO'!E56+'POSEBNI DIO'!E65+'POSEBNI DIO'!E60</f>
        <v>940629.8</v>
      </c>
      <c r="E25" s="70">
        <f>+'POSEBNI DIO'!F10+'POSEBNI DIO'!F17+'POSEBNI DIO'!F23+'POSEBNI DIO'!F29+'POSEBNI DIO'!F38+'POSEBNI DIO'!F43+'POSEBNI DIO'!F49+'POSEBNI DIO'!F56+'POSEBNI DIO'!F60+'POSEBNI DIO'!F65+'POSEBNI DIO'!F83+'POSEBNI DIO'!F88+'POSEBNI DIO'!F93+'POSEBNI DIO'!F69+'POSEBNI DIO'!F74+'POSEBNI DIO'!F78</f>
        <v>1156440.9099999999</v>
      </c>
      <c r="F25" s="70">
        <f>+'POSEBNI DIO'!G10+'POSEBNI DIO'!G29+'POSEBNI DIO'!G38+'POSEBNI DIO'!G56+'POSEBNI DIO'!G74+'POSEBNI DIO'!G78</f>
        <v>1277822.3999999999</v>
      </c>
      <c r="G25" s="70">
        <f>+'POSEBNI DIO'!H10+'POSEBNI DIO'!H29+'POSEBNI DIO'!H38+'POSEBNI DIO'!H56+'POSEBNI DIO'!H74+'POSEBNI DIO'!H78</f>
        <v>1277822.3999999999</v>
      </c>
      <c r="H25" s="70">
        <f>+'POSEBNI DIO'!I10+'POSEBNI DIO'!I29+'POSEBNI DIO'!I38+'POSEBNI DIO'!I56+'POSEBNI DIO'!I74+'POSEBNI DIO'!I78</f>
        <v>1262991.8999999999</v>
      </c>
    </row>
    <row r="26" spans="1:8" x14ac:dyDescent="0.25">
      <c r="A26" s="12"/>
      <c r="B26" s="12">
        <v>32</v>
      </c>
      <c r="C26" s="12" t="s">
        <v>20</v>
      </c>
      <c r="D26" s="70">
        <f>+'POSEBNI DIO'!E11+'POSEBNI DIO'!E18+'POSEBNI DIO'!E24+'POSEBNI DIO'!E30+'POSEBNI DIO'!E39+'POSEBNI DIO'!E44+'POSEBNI DIO'!E57+'POSEBNI DIO'!E84+'POSEBNI DIO'!E89+'POSEBNI DIO'!E94+'POSEBNI DIO'!E99</f>
        <v>132302.75</v>
      </c>
      <c r="E26" s="70">
        <f>+'POSEBNI DIO'!F11+'POSEBNI DIO'!F18+'POSEBNI DIO'!F24+'POSEBNI DIO'!F30+'POSEBNI DIO'!F39+'POSEBNI DIO'!F44+'POSEBNI DIO'!F57+'POSEBNI DIO'!F84+'POSEBNI DIO'!F89+'POSEBNI DIO'!F94+'POSEBNI DIO'!F99+'POSEBNI DIO'!F70+'POSEBNI DIO'!F75</f>
        <v>157829.9</v>
      </c>
      <c r="F26" s="70">
        <f>+'POSEBNI DIO'!G11+'POSEBNI DIO'!G18+'POSEBNI DIO'!G24+'POSEBNI DIO'!G30+'POSEBNI DIO'!G39+'POSEBNI DIO'!G44+'POSEBNI DIO'!G57+'POSEBNI DIO'!G84+'POSEBNI DIO'!G89+'POSEBNI DIO'!G94+'POSEBNI DIO'!G99+'POSEBNI DIO'!G79+'POSEBNI DIO'!G75</f>
        <v>144298.31</v>
      </c>
      <c r="G26" s="70">
        <f>+'POSEBNI DIO'!H11+'POSEBNI DIO'!H18+'POSEBNI DIO'!H24+'POSEBNI DIO'!H30+'POSEBNI DIO'!H39+'POSEBNI DIO'!H44+'POSEBNI DIO'!H57+'POSEBNI DIO'!H84+'POSEBNI DIO'!H89+'POSEBNI DIO'!H94+'POSEBNI DIO'!H99+'POSEBNI DIO'!G75+'POSEBNI DIO'!G79</f>
        <v>144248.31</v>
      </c>
      <c r="H26" s="70">
        <f>+'POSEBNI DIO'!I11+'POSEBNI DIO'!I18+'POSEBNI DIO'!I24+'POSEBNI DIO'!I30+'POSEBNI DIO'!I39+'POSEBNI DIO'!I44+'POSEBNI DIO'!I57+'POSEBNI DIO'!I75+'POSEBNI DIO'!I79+'POSEBNI DIO'!I89+'POSEBNI DIO'!I94+'POSEBNI DIO'!I99</f>
        <v>143648.31</v>
      </c>
    </row>
    <row r="27" spans="1:8" x14ac:dyDescent="0.25">
      <c r="A27" s="12"/>
      <c r="B27" s="12">
        <v>34</v>
      </c>
      <c r="C27" s="12" t="s">
        <v>118</v>
      </c>
      <c r="D27" s="70">
        <f>+'POSEBNI DIO'!E31+'POSEBNI DIO'!E12</f>
        <v>435.31</v>
      </c>
      <c r="E27" s="70">
        <f>+'POSEBNI DIO'!F31+'POSEBNI DIO'!F12</f>
        <v>10</v>
      </c>
      <c r="F27" s="70">
        <f>+'POSEBNI DIO'!G31+'POSEBNI DIO'!G12</f>
        <v>10</v>
      </c>
      <c r="G27" s="70">
        <f>+'POSEBNI DIO'!H31+'POSEBNI DIO'!H12</f>
        <v>10</v>
      </c>
      <c r="H27" s="70">
        <f>+'POSEBNI DIO'!I31+'POSEBNI DIO'!I12</f>
        <v>10</v>
      </c>
    </row>
    <row r="28" spans="1:8" ht="39.75" customHeight="1" x14ac:dyDescent="0.25">
      <c r="A28" s="12"/>
      <c r="B28" s="12">
        <v>37</v>
      </c>
      <c r="C28" s="17" t="s">
        <v>70</v>
      </c>
      <c r="D28" s="70">
        <f>+'POSEBNI DIO'!E32</f>
        <v>7599.39</v>
      </c>
      <c r="E28" s="70">
        <f>+'POSEBNI DIO'!F32</f>
        <v>8531.08</v>
      </c>
      <c r="F28" s="70">
        <f>+'POSEBNI DIO'!G32</f>
        <v>8500</v>
      </c>
      <c r="G28" s="70">
        <f>+'POSEBNI DIO'!H32</f>
        <v>8500</v>
      </c>
      <c r="H28" s="70">
        <f>+'POSEBNI DIO'!I32</f>
        <v>8500</v>
      </c>
    </row>
    <row r="29" spans="1:8" x14ac:dyDescent="0.25">
      <c r="A29" s="12"/>
      <c r="B29" s="12">
        <v>38</v>
      </c>
      <c r="C29" s="13" t="s">
        <v>119</v>
      </c>
      <c r="D29" s="70">
        <f>+'POSEBNI DIO'!E33</f>
        <v>473.18</v>
      </c>
      <c r="E29" s="70">
        <f>+'POSEBNI DIO'!F33</f>
        <v>465.25</v>
      </c>
      <c r="F29" s="70">
        <v>500</v>
      </c>
      <c r="G29" s="70">
        <v>500</v>
      </c>
      <c r="H29" s="70">
        <v>500</v>
      </c>
    </row>
    <row r="30" spans="1:8" ht="25.5" x14ac:dyDescent="0.25">
      <c r="A30" s="14">
        <v>4</v>
      </c>
      <c r="B30" s="15"/>
      <c r="C30" s="24" t="s">
        <v>12</v>
      </c>
      <c r="D30" s="70">
        <f>+D31+D32</f>
        <v>7026.9800000000005</v>
      </c>
      <c r="E30" s="70">
        <f>+E31+E32</f>
        <v>3010</v>
      </c>
      <c r="F30" s="70">
        <f t="shared" ref="F30:H30" si="3">+F31+F32</f>
        <v>3000</v>
      </c>
      <c r="G30" s="70">
        <f t="shared" si="3"/>
        <v>3000</v>
      </c>
      <c r="H30" s="70">
        <f t="shared" si="3"/>
        <v>3000</v>
      </c>
    </row>
    <row r="31" spans="1:8" ht="38.25" x14ac:dyDescent="0.25">
      <c r="A31" s="16"/>
      <c r="B31" s="16">
        <v>41</v>
      </c>
      <c r="C31" s="25" t="s">
        <v>13</v>
      </c>
      <c r="D31" s="70"/>
      <c r="E31" s="70"/>
      <c r="F31" s="70"/>
      <c r="G31" s="70"/>
      <c r="H31" s="70"/>
    </row>
    <row r="32" spans="1:8" ht="38.25" x14ac:dyDescent="0.25">
      <c r="A32" s="75"/>
      <c r="B32" s="76">
        <v>42</v>
      </c>
      <c r="C32" s="25" t="s">
        <v>28</v>
      </c>
      <c r="D32" s="77">
        <f>+'POSEBNI DIO'!E20+'POSEBNI DIO'!E35+'POSEBNI DIO'!E46</f>
        <v>7026.9800000000005</v>
      </c>
      <c r="E32" s="77">
        <f>+'POSEBNI DIO'!F20+'POSEBNI DIO'!F35+'POSEBNI DIO'!F46</f>
        <v>3010</v>
      </c>
      <c r="F32" s="77">
        <f>+'POSEBNI DIO'!G20+'POSEBNI DIO'!G35+'POSEBNI DIO'!G46</f>
        <v>3000</v>
      </c>
      <c r="G32" s="77">
        <f>+'POSEBNI DIO'!H20+'POSEBNI DIO'!H35+'POSEBNI DIO'!H46</f>
        <v>3000</v>
      </c>
      <c r="H32" s="77">
        <f>+'POSEBNI DIO'!I20+'POSEBNI DIO'!I35+'POSEBNI DIO'!I46</f>
        <v>3000</v>
      </c>
    </row>
  </sheetData>
  <mergeCells count="6">
    <mergeCell ref="A20:H20"/>
    <mergeCell ref="A1:H1"/>
    <mergeCell ref="A3:H3"/>
    <mergeCell ref="A5:H5"/>
    <mergeCell ref="A7:H7"/>
    <mergeCell ref="A2:H2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topLeftCell="A7" workbookViewId="0">
      <selection activeCell="C20" sqref="C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7" t="s">
        <v>111</v>
      </c>
      <c r="B1" s="107"/>
      <c r="C1" s="107"/>
      <c r="D1" s="107"/>
      <c r="E1" s="107"/>
      <c r="F1" s="107"/>
    </row>
    <row r="2" spans="1:6" ht="18" customHeight="1" x14ac:dyDescent="0.25">
      <c r="A2" s="107" t="s">
        <v>110</v>
      </c>
      <c r="B2" s="107"/>
      <c r="C2" s="107"/>
      <c r="D2" s="107"/>
      <c r="E2" s="107"/>
      <c r="F2" s="107"/>
    </row>
    <row r="3" spans="1:6" ht="15.75" customHeight="1" x14ac:dyDescent="0.25">
      <c r="A3" s="107" t="s">
        <v>17</v>
      </c>
      <c r="B3" s="107"/>
      <c r="C3" s="107"/>
      <c r="D3" s="107"/>
      <c r="E3" s="107"/>
      <c r="F3" s="107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07" t="s">
        <v>4</v>
      </c>
      <c r="B5" s="107"/>
      <c r="C5" s="107"/>
      <c r="D5" s="107"/>
      <c r="E5" s="107"/>
      <c r="F5" s="107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07" t="s">
        <v>42</v>
      </c>
      <c r="B7" s="107"/>
      <c r="C7" s="107"/>
      <c r="D7" s="107"/>
      <c r="E7" s="107"/>
      <c r="F7" s="107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44</v>
      </c>
      <c r="B9" s="18" t="s">
        <v>112</v>
      </c>
      <c r="C9" s="19" t="s">
        <v>113</v>
      </c>
      <c r="D9" s="19" t="s">
        <v>114</v>
      </c>
      <c r="E9" s="19" t="s">
        <v>31</v>
      </c>
      <c r="F9" s="19" t="s">
        <v>115</v>
      </c>
    </row>
    <row r="10" spans="1:6" x14ac:dyDescent="0.25">
      <c r="A10" s="40" t="s">
        <v>0</v>
      </c>
      <c r="B10" s="80">
        <f>+B11+B14+B16+B18+B21</f>
        <v>1078143.78</v>
      </c>
      <c r="C10" s="80">
        <f>+C11+C14+C16+C18+C21</f>
        <v>1317109.1500000001</v>
      </c>
      <c r="D10" s="80">
        <f t="shared" ref="D10:F10" si="0">+D11+D14+D16+D18+D21</f>
        <v>1434130.71</v>
      </c>
      <c r="E10" s="80">
        <f t="shared" si="0"/>
        <v>1434080.71</v>
      </c>
      <c r="F10" s="80">
        <f t="shared" si="0"/>
        <v>1418650.21</v>
      </c>
    </row>
    <row r="11" spans="1:6" x14ac:dyDescent="0.25">
      <c r="A11" s="24" t="s">
        <v>47</v>
      </c>
      <c r="B11" s="88">
        <f>+B12+B13</f>
        <v>60548.82</v>
      </c>
      <c r="C11" s="88">
        <f>+C12+C13</f>
        <v>68335.91</v>
      </c>
      <c r="D11" s="88">
        <f t="shared" ref="D11:F11" si="1">+D12+D13</f>
        <v>70782.709999999992</v>
      </c>
      <c r="E11" s="88">
        <f t="shared" si="1"/>
        <v>70782.709999999992</v>
      </c>
      <c r="F11" s="88">
        <f t="shared" si="1"/>
        <v>67508.209999999992</v>
      </c>
    </row>
    <row r="12" spans="1:6" x14ac:dyDescent="0.25">
      <c r="A12" s="13" t="s">
        <v>101</v>
      </c>
      <c r="B12" s="69">
        <v>326.3</v>
      </c>
      <c r="C12" s="69">
        <v>5266.7</v>
      </c>
      <c r="D12" s="9">
        <f>+D29</f>
        <v>7713.5</v>
      </c>
      <c r="E12" s="9">
        <f>+E29</f>
        <v>7713.5</v>
      </c>
      <c r="F12" s="9">
        <f>+F29</f>
        <v>4439</v>
      </c>
    </row>
    <row r="13" spans="1:6" x14ac:dyDescent="0.25">
      <c r="A13" s="13" t="s">
        <v>106</v>
      </c>
      <c r="B13" s="69">
        <v>60222.52</v>
      </c>
      <c r="C13" s="69">
        <v>63069.21</v>
      </c>
      <c r="D13" s="69">
        <v>63069.21</v>
      </c>
      <c r="E13" s="69">
        <v>63069.21</v>
      </c>
      <c r="F13" s="69">
        <v>63069.21</v>
      </c>
    </row>
    <row r="14" spans="1:6" x14ac:dyDescent="0.25">
      <c r="A14" s="26" t="s">
        <v>49</v>
      </c>
      <c r="B14" s="71">
        <f>+B15</f>
        <v>5114.07</v>
      </c>
      <c r="C14" s="71">
        <f>+C15</f>
        <v>6000</v>
      </c>
      <c r="D14" s="71">
        <f>+D15</f>
        <v>6000</v>
      </c>
      <c r="E14" s="71">
        <f t="shared" ref="E14:F14" si="2">+E15</f>
        <v>6000</v>
      </c>
      <c r="F14" s="71">
        <f t="shared" si="2"/>
        <v>6000</v>
      </c>
    </row>
    <row r="15" spans="1:6" x14ac:dyDescent="0.25">
      <c r="A15" s="13" t="s">
        <v>102</v>
      </c>
      <c r="B15" s="69">
        <v>5114.07</v>
      </c>
      <c r="C15" s="69">
        <v>6000</v>
      </c>
      <c r="D15" s="69">
        <v>6000</v>
      </c>
      <c r="E15" s="69">
        <v>6000</v>
      </c>
      <c r="F15" s="69">
        <v>6000</v>
      </c>
    </row>
    <row r="16" spans="1:6" ht="25.5" x14ac:dyDescent="0.25">
      <c r="A16" s="11" t="s">
        <v>46</v>
      </c>
      <c r="B16" s="91">
        <f>+B17</f>
        <v>1012.18</v>
      </c>
      <c r="C16" s="71">
        <f>+C17</f>
        <v>906.2</v>
      </c>
      <c r="D16" s="71">
        <f>+D17</f>
        <v>880</v>
      </c>
      <c r="E16" s="71">
        <f t="shared" ref="E16:F16" si="3">+E17</f>
        <v>830</v>
      </c>
      <c r="F16" s="71">
        <f t="shared" si="3"/>
        <v>830</v>
      </c>
    </row>
    <row r="17" spans="1:6" ht="25.5" x14ac:dyDescent="0.25">
      <c r="A17" s="17" t="s">
        <v>103</v>
      </c>
      <c r="B17" s="70">
        <v>1012.18</v>
      </c>
      <c r="C17" s="69">
        <v>906.2</v>
      </c>
      <c r="D17" s="69">
        <v>880</v>
      </c>
      <c r="E17" s="69">
        <v>830</v>
      </c>
      <c r="F17" s="69">
        <v>830</v>
      </c>
    </row>
    <row r="18" spans="1:6" x14ac:dyDescent="0.25">
      <c r="A18" s="40" t="s">
        <v>45</v>
      </c>
      <c r="B18" s="91">
        <f>+B19+B20</f>
        <v>1010828.71</v>
      </c>
      <c r="C18" s="71">
        <f>+C19+C20</f>
        <v>1238974.0900000001</v>
      </c>
      <c r="D18" s="71">
        <f>+D19+D20</f>
        <v>1355768</v>
      </c>
      <c r="E18" s="71">
        <f t="shared" ref="E18:F18" si="4">+E19+E20</f>
        <v>1355768</v>
      </c>
      <c r="F18" s="71">
        <f t="shared" si="4"/>
        <v>1343612</v>
      </c>
    </row>
    <row r="19" spans="1:6" x14ac:dyDescent="0.25">
      <c r="A19" s="79" t="s">
        <v>104</v>
      </c>
      <c r="B19" s="70">
        <f>1081.56+60+4039.52+3387.34+8361.93</f>
        <v>16930.349999999999</v>
      </c>
      <c r="C19" s="69">
        <v>18124.09</v>
      </c>
      <c r="D19" s="69">
        <f>+'POSEBNI DIO'!G54+'POSEBNI DIO'!G63+'POSEBNI DIO'!G72+'POSEBNI DIO'!G81+'POSEBNI DIO'!G86+'POSEBNI DIO'!G91</f>
        <v>38068</v>
      </c>
      <c r="E19" s="69">
        <f>+E36</f>
        <v>38068</v>
      </c>
      <c r="F19" s="72">
        <f>+F36</f>
        <v>25912</v>
      </c>
    </row>
    <row r="20" spans="1:6" x14ac:dyDescent="0.25">
      <c r="A20" s="75" t="s">
        <v>105</v>
      </c>
      <c r="B20" s="77">
        <f>2110.5+31698.65+945879.89+14209.32</f>
        <v>993898.36</v>
      </c>
      <c r="C20" s="77">
        <v>1220850</v>
      </c>
      <c r="D20" s="77">
        <f>+'POSEBNI DIO'!G27+'POSEBNI DIO'!G36+'POSEBNI DIO'!G96</f>
        <v>1317700</v>
      </c>
      <c r="E20" s="77">
        <f>+'POSEBNI DIO'!H27+'POSEBNI DIO'!H36+'POSEBNI DIO'!H95</f>
        <v>1317700</v>
      </c>
      <c r="F20" s="77">
        <f>+'POSEBNI DIO'!I27+'POSEBNI DIO'!I36+'POSEBNI DIO'!I95</f>
        <v>1317700</v>
      </c>
    </row>
    <row r="21" spans="1:6" x14ac:dyDescent="0.25">
      <c r="A21" s="89" t="s">
        <v>107</v>
      </c>
      <c r="B21" s="90">
        <f>+B22</f>
        <v>640</v>
      </c>
      <c r="C21" s="89">
        <f>+C22</f>
        <v>2892.95</v>
      </c>
      <c r="D21" s="90">
        <f>+D22</f>
        <v>700</v>
      </c>
      <c r="E21" s="90">
        <f t="shared" ref="E21:F21" si="5">+E22</f>
        <v>700</v>
      </c>
      <c r="F21" s="90">
        <f t="shared" si="5"/>
        <v>700</v>
      </c>
    </row>
    <row r="22" spans="1:6" x14ac:dyDescent="0.25">
      <c r="A22" s="75" t="s">
        <v>108</v>
      </c>
      <c r="B22" s="77">
        <v>640</v>
      </c>
      <c r="C22" s="75">
        <v>2892.95</v>
      </c>
      <c r="D22" s="77">
        <v>700</v>
      </c>
      <c r="E22" s="77">
        <v>700</v>
      </c>
      <c r="F22" s="77">
        <v>700</v>
      </c>
    </row>
    <row r="24" spans="1:6" ht="15.75" customHeight="1" x14ac:dyDescent="0.25">
      <c r="A24" s="107" t="s">
        <v>43</v>
      </c>
      <c r="B24" s="107"/>
      <c r="C24" s="107"/>
      <c r="D24" s="107"/>
      <c r="E24" s="107"/>
      <c r="F24" s="107"/>
    </row>
    <row r="25" spans="1:6" ht="18" x14ac:dyDescent="0.25">
      <c r="A25" s="23"/>
      <c r="B25" s="23"/>
      <c r="C25" s="23"/>
      <c r="D25" s="23"/>
      <c r="E25" s="5"/>
      <c r="F25" s="5"/>
    </row>
    <row r="26" spans="1:6" ht="25.5" x14ac:dyDescent="0.25">
      <c r="A26" s="19" t="s">
        <v>44</v>
      </c>
      <c r="B26" s="18" t="s">
        <v>112</v>
      </c>
      <c r="C26" s="19" t="s">
        <v>113</v>
      </c>
      <c r="D26" s="19" t="s">
        <v>114</v>
      </c>
      <c r="E26" s="19" t="s">
        <v>31</v>
      </c>
      <c r="F26" s="19" t="s">
        <v>115</v>
      </c>
    </row>
    <row r="27" spans="1:6" x14ac:dyDescent="0.25">
      <c r="A27" s="40" t="s">
        <v>1</v>
      </c>
      <c r="B27" s="80">
        <f>+B28+B31+B33+B35+B38</f>
        <v>1088467.4099999999</v>
      </c>
      <c r="C27" s="80">
        <f t="shared" ref="C27:F27" si="6">+C28+C31+C33+C35+C38</f>
        <v>1326287.1400000001</v>
      </c>
      <c r="D27" s="80">
        <f t="shared" si="6"/>
        <v>1434130.71</v>
      </c>
      <c r="E27" s="80">
        <f t="shared" si="6"/>
        <v>1434080.71</v>
      </c>
      <c r="F27" s="80">
        <f t="shared" si="6"/>
        <v>1418650.21</v>
      </c>
    </row>
    <row r="28" spans="1:6" ht="15.75" customHeight="1" x14ac:dyDescent="0.25">
      <c r="A28" s="24" t="s">
        <v>47</v>
      </c>
      <c r="B28" s="71">
        <f>+B29+B30</f>
        <v>62775.420000000006</v>
      </c>
      <c r="C28" s="71">
        <f t="shared" ref="C28:F28" si="7">+C29+C30</f>
        <v>68335.91</v>
      </c>
      <c r="D28" s="71">
        <f t="shared" si="7"/>
        <v>70782.709999999992</v>
      </c>
      <c r="E28" s="71">
        <f t="shared" si="7"/>
        <v>70782.709999999992</v>
      </c>
      <c r="F28" s="71">
        <f t="shared" si="7"/>
        <v>67508.209999999992</v>
      </c>
    </row>
    <row r="29" spans="1:6" x14ac:dyDescent="0.25">
      <c r="A29" s="13" t="s">
        <v>101</v>
      </c>
      <c r="B29" s="70">
        <f>+'POSEBNI DIO'!E58+'POSEBNI DIO'!E67+'POSEBNI DIO'!E76</f>
        <v>326.3</v>
      </c>
      <c r="C29" s="70">
        <f>+'POSEBNI DIO'!F58+'POSEBNI DIO'!F67+'POSEBNI DIO'!F76</f>
        <v>5266.7</v>
      </c>
      <c r="D29" s="70">
        <f>+'POSEBNI DIO'!G58+'POSEBNI DIO'!G67+'POSEBNI DIO'!G76</f>
        <v>7713.5</v>
      </c>
      <c r="E29" s="70">
        <f>+'POSEBNI DIO'!H58+'POSEBNI DIO'!H67+'POSEBNI DIO'!H76</f>
        <v>7713.5</v>
      </c>
      <c r="F29" s="70">
        <f>+'POSEBNI DIO'!I58+'POSEBNI DIO'!I67+'POSEBNI DIO'!I76</f>
        <v>4439</v>
      </c>
    </row>
    <row r="30" spans="1:6" x14ac:dyDescent="0.25">
      <c r="A30" s="13" t="s">
        <v>106</v>
      </c>
      <c r="B30" s="70">
        <f>+'POSEBNI DIO'!E8</f>
        <v>62449.120000000003</v>
      </c>
      <c r="C30" s="70">
        <f>+'POSEBNI DIO'!F8</f>
        <v>63069.21</v>
      </c>
      <c r="D30" s="99">
        <f>+'POSEBNI DIO'!G8</f>
        <v>63069.21</v>
      </c>
      <c r="E30" s="70">
        <f>+'POSEBNI DIO'!H8</f>
        <v>63069.21</v>
      </c>
      <c r="F30" s="70">
        <f>+'POSEBNI DIO'!I8</f>
        <v>63069.21</v>
      </c>
    </row>
    <row r="31" spans="1:6" x14ac:dyDescent="0.25">
      <c r="A31" s="26" t="s">
        <v>49</v>
      </c>
      <c r="B31" s="91">
        <f>+B32</f>
        <v>3253.6299999999997</v>
      </c>
      <c r="C31" s="91">
        <f t="shared" ref="C31:F31" si="8">+C32</f>
        <v>10690.21</v>
      </c>
      <c r="D31" s="100">
        <f t="shared" si="8"/>
        <v>6000</v>
      </c>
      <c r="E31" s="91">
        <f t="shared" si="8"/>
        <v>6000</v>
      </c>
      <c r="F31" s="91">
        <f t="shared" si="8"/>
        <v>6000</v>
      </c>
    </row>
    <row r="32" spans="1:6" x14ac:dyDescent="0.25">
      <c r="A32" s="13" t="s">
        <v>102</v>
      </c>
      <c r="B32" s="70">
        <f>+'POSEBNI DIO'!E15</f>
        <v>3253.6299999999997</v>
      </c>
      <c r="C32" s="70">
        <f>+'POSEBNI DIO'!F15</f>
        <v>10690.21</v>
      </c>
      <c r="D32" s="99">
        <f>+'POSEBNI DIO'!G15</f>
        <v>6000</v>
      </c>
      <c r="E32" s="70">
        <f>+'POSEBNI DIO'!H15</f>
        <v>6000</v>
      </c>
      <c r="F32" s="70">
        <f>+'POSEBNI DIO'!I15</f>
        <v>6000</v>
      </c>
    </row>
    <row r="33" spans="1:6" ht="25.5" x14ac:dyDescent="0.25">
      <c r="A33" s="11" t="s">
        <v>46</v>
      </c>
      <c r="B33" s="90">
        <f>+B34</f>
        <v>1994.35</v>
      </c>
      <c r="C33" s="90">
        <f t="shared" ref="C33:F33" si="9">+C34</f>
        <v>3005.58</v>
      </c>
      <c r="D33" s="101">
        <f t="shared" si="9"/>
        <v>880</v>
      </c>
      <c r="E33" s="90">
        <f t="shared" si="9"/>
        <v>830</v>
      </c>
      <c r="F33" s="90">
        <f t="shared" si="9"/>
        <v>830</v>
      </c>
    </row>
    <row r="34" spans="1:6" ht="25.5" x14ac:dyDescent="0.25">
      <c r="A34" s="17" t="s">
        <v>103</v>
      </c>
      <c r="B34" s="77">
        <f>+'POSEBNI DIO'!E21</f>
        <v>1994.35</v>
      </c>
      <c r="C34" s="77">
        <f>+'POSEBNI DIO'!F21</f>
        <v>3005.58</v>
      </c>
      <c r="D34" s="102">
        <f>+'POSEBNI DIO'!G21</f>
        <v>880</v>
      </c>
      <c r="E34" s="77">
        <f>+'POSEBNI DIO'!H21</f>
        <v>830</v>
      </c>
      <c r="F34" s="77">
        <f>+'POSEBNI DIO'!I21</f>
        <v>830</v>
      </c>
    </row>
    <row r="35" spans="1:6" x14ac:dyDescent="0.25">
      <c r="A35" s="40" t="s">
        <v>45</v>
      </c>
      <c r="B35" s="90">
        <f>+B36+B37</f>
        <v>1020011.96</v>
      </c>
      <c r="C35" s="90">
        <f t="shared" ref="C35:F35" si="10">+C36+C37</f>
        <v>1241135.58</v>
      </c>
      <c r="D35" s="101">
        <f t="shared" si="10"/>
        <v>1355768</v>
      </c>
      <c r="E35" s="90">
        <f t="shared" si="10"/>
        <v>1355768</v>
      </c>
      <c r="F35" s="90">
        <f t="shared" si="10"/>
        <v>1343612</v>
      </c>
    </row>
    <row r="36" spans="1:6" x14ac:dyDescent="0.25">
      <c r="A36" s="79" t="s">
        <v>104</v>
      </c>
      <c r="B36" s="77">
        <f>+'POSEBNI DIO'!E54+'POSEBNI DIO'!E86+'POSEBNI DIO'!E91+'POSEBNI DIO'!E81+'POSEBNI DIO'!E63+'POSEBNI DIO'!E72</f>
        <v>15627.970000000001</v>
      </c>
      <c r="C36" s="77">
        <f>+'POSEBNI DIO'!F54+'POSEBNI DIO'!F86+'POSEBNI DIO'!F91+'POSEBNI DIO'!F81+'POSEBNI DIO'!F63+'POSEBNI DIO'!F72</f>
        <v>18124.09</v>
      </c>
      <c r="D36" s="102">
        <f>+'POSEBNI DIO'!G54+'POSEBNI DIO'!G86+'POSEBNI DIO'!G91+'POSEBNI DIO'!G81+'POSEBNI DIO'!G63+'POSEBNI DIO'!G72</f>
        <v>38068</v>
      </c>
      <c r="E36" s="77">
        <f>+'POSEBNI DIO'!H54+'POSEBNI DIO'!H86+'POSEBNI DIO'!H91+'POSEBNI DIO'!H81+'POSEBNI DIO'!H63+'POSEBNI DIO'!H72</f>
        <v>38068</v>
      </c>
      <c r="F36" s="77">
        <f>+'POSEBNI DIO'!I54+'POSEBNI DIO'!I86+'POSEBNI DIO'!I91+'POSEBNI DIO'!I81+'POSEBNI DIO'!I63+'POSEBNI DIO'!I72</f>
        <v>25912</v>
      </c>
    </row>
    <row r="37" spans="1:6" x14ac:dyDescent="0.25">
      <c r="A37" s="75" t="s">
        <v>105</v>
      </c>
      <c r="B37" s="77">
        <f>+'POSEBNI DIO'!E27+'POSEBNI DIO'!E36+'POSEBNI DIO'!E95</f>
        <v>1004383.99</v>
      </c>
      <c r="C37" s="77">
        <f>+'POSEBNI DIO'!F27+'POSEBNI DIO'!F36+'POSEBNI DIO'!F95</f>
        <v>1223011.49</v>
      </c>
      <c r="D37" s="102">
        <f>+'POSEBNI DIO'!G27+'POSEBNI DIO'!G36+'POSEBNI DIO'!G95</f>
        <v>1317700</v>
      </c>
      <c r="E37" s="77">
        <f>+'POSEBNI DIO'!H27+'POSEBNI DIO'!H36+'POSEBNI DIO'!H95</f>
        <v>1317700</v>
      </c>
      <c r="F37" s="77">
        <f>+'POSEBNI DIO'!I27+'POSEBNI DIO'!I36+'POSEBNI DIO'!I95</f>
        <v>1317700</v>
      </c>
    </row>
    <row r="38" spans="1:6" x14ac:dyDescent="0.25">
      <c r="A38" s="89" t="s">
        <v>107</v>
      </c>
      <c r="B38" s="90">
        <f>+B39</f>
        <v>432.05</v>
      </c>
      <c r="C38" s="90">
        <f t="shared" ref="C38:F38" si="11">+C39</f>
        <v>3119.86</v>
      </c>
      <c r="D38" s="101">
        <f t="shared" si="11"/>
        <v>700</v>
      </c>
      <c r="E38" s="90">
        <f t="shared" si="11"/>
        <v>700</v>
      </c>
      <c r="F38" s="90">
        <f t="shared" si="11"/>
        <v>700</v>
      </c>
    </row>
    <row r="39" spans="1:6" x14ac:dyDescent="0.25">
      <c r="A39" s="75" t="s">
        <v>108</v>
      </c>
      <c r="B39" s="77">
        <f>+'POSEBNI DIO'!E41</f>
        <v>432.05</v>
      </c>
      <c r="C39" s="77">
        <f>+'POSEBNI DIO'!F41</f>
        <v>3119.86</v>
      </c>
      <c r="D39" s="102">
        <f>+'POSEBNI DIO'!G41</f>
        <v>700</v>
      </c>
      <c r="E39" s="77">
        <f>+'POSEBNI DIO'!H41</f>
        <v>700</v>
      </c>
      <c r="F39" s="77">
        <f>+'POSEBNI DIO'!I41</f>
        <v>700</v>
      </c>
    </row>
  </sheetData>
  <mergeCells count="6">
    <mergeCell ref="A1:F1"/>
    <mergeCell ref="A3:F3"/>
    <mergeCell ref="A5:F5"/>
    <mergeCell ref="A7:F7"/>
    <mergeCell ref="A24:F24"/>
    <mergeCell ref="A2:F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opLeftCell="A4" workbookViewId="0">
      <selection activeCell="H8" sqref="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7" t="s">
        <v>30</v>
      </c>
      <c r="B1" s="107"/>
      <c r="C1" s="107"/>
      <c r="D1" s="107"/>
      <c r="E1" s="107"/>
      <c r="F1" s="107"/>
      <c r="G1" s="107"/>
      <c r="H1" s="10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7" t="s">
        <v>17</v>
      </c>
      <c r="B3" s="107"/>
      <c r="C3" s="107"/>
      <c r="D3" s="107"/>
      <c r="E3" s="107"/>
      <c r="F3" s="107"/>
      <c r="G3" s="107"/>
      <c r="H3" s="10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7" t="s">
        <v>51</v>
      </c>
      <c r="B5" s="107"/>
      <c r="C5" s="107"/>
      <c r="D5" s="107"/>
      <c r="E5" s="107"/>
      <c r="F5" s="107"/>
      <c r="G5" s="107"/>
      <c r="H5" s="10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112</v>
      </c>
      <c r="E7" s="19" t="s">
        <v>113</v>
      </c>
      <c r="F7" s="19" t="s">
        <v>114</v>
      </c>
      <c r="G7" s="19" t="s">
        <v>31</v>
      </c>
      <c r="H7" s="19" t="s">
        <v>115</v>
      </c>
    </row>
    <row r="8" spans="1:8" x14ac:dyDescent="0.25">
      <c r="A8" s="38"/>
      <c r="B8" s="39"/>
      <c r="C8" s="37" t="s">
        <v>53</v>
      </c>
      <c r="D8" s="39"/>
      <c r="E8" s="38"/>
      <c r="F8" s="38"/>
      <c r="G8" s="38"/>
      <c r="H8" s="38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7" t="s">
        <v>56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topLeftCell="A4" workbookViewId="0">
      <selection activeCell="F8" sqref="F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7" t="s">
        <v>111</v>
      </c>
      <c r="B1" s="107"/>
      <c r="C1" s="107"/>
      <c r="D1" s="107"/>
      <c r="E1" s="107"/>
      <c r="F1" s="107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7" t="s">
        <v>17</v>
      </c>
      <c r="B3" s="107"/>
      <c r="C3" s="107"/>
      <c r="D3" s="107"/>
      <c r="E3" s="107"/>
      <c r="F3" s="107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07" t="s">
        <v>52</v>
      </c>
      <c r="B5" s="107"/>
      <c r="C5" s="107"/>
      <c r="D5" s="107"/>
      <c r="E5" s="107"/>
      <c r="F5" s="107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44</v>
      </c>
      <c r="B7" s="18" t="s">
        <v>112</v>
      </c>
      <c r="C7" s="19" t="s">
        <v>113</v>
      </c>
      <c r="D7" s="19" t="s">
        <v>114</v>
      </c>
      <c r="E7" s="19" t="s">
        <v>31</v>
      </c>
      <c r="F7" s="19" t="s">
        <v>115</v>
      </c>
    </row>
    <row r="8" spans="1:6" x14ac:dyDescent="0.25">
      <c r="A8" s="11" t="s">
        <v>53</v>
      </c>
      <c r="B8" s="8"/>
      <c r="C8" s="9"/>
      <c r="D8" s="9"/>
      <c r="E8" s="9"/>
      <c r="F8" s="9"/>
    </row>
    <row r="9" spans="1:6" ht="25.5" x14ac:dyDescent="0.25">
      <c r="A9" s="11" t="s">
        <v>54</v>
      </c>
      <c r="B9" s="8"/>
      <c r="C9" s="9"/>
      <c r="D9" s="9"/>
      <c r="E9" s="9"/>
      <c r="F9" s="9"/>
    </row>
    <row r="10" spans="1:6" ht="25.5" x14ac:dyDescent="0.25">
      <c r="A10" s="17" t="s">
        <v>55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56</v>
      </c>
      <c r="B12" s="8"/>
      <c r="C12" s="9"/>
      <c r="D12" s="9"/>
      <c r="E12" s="9"/>
      <c r="F12" s="9"/>
    </row>
    <row r="13" spans="1:6" x14ac:dyDescent="0.25">
      <c r="A13" s="24" t="s">
        <v>47</v>
      </c>
      <c r="B13" s="8"/>
      <c r="C13" s="9"/>
      <c r="D13" s="9"/>
      <c r="E13" s="9"/>
      <c r="F13" s="9"/>
    </row>
    <row r="14" spans="1:6" x14ac:dyDescent="0.25">
      <c r="A14" s="13" t="s">
        <v>48</v>
      </c>
      <c r="B14" s="8"/>
      <c r="C14" s="9"/>
      <c r="D14" s="9"/>
      <c r="E14" s="9"/>
      <c r="F14" s="10"/>
    </row>
    <row r="15" spans="1:6" x14ac:dyDescent="0.25">
      <c r="A15" s="24" t="s">
        <v>49</v>
      </c>
      <c r="B15" s="8"/>
      <c r="C15" s="9"/>
      <c r="D15" s="9"/>
      <c r="E15" s="9"/>
      <c r="F15" s="10"/>
    </row>
    <row r="16" spans="1:6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3"/>
  <sheetViews>
    <sheetView topLeftCell="A64" workbookViewId="0">
      <selection activeCell="F94" sqref="F9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4" width="30.140625" customWidth="1"/>
    <col min="5" max="5" width="15.140625" customWidth="1"/>
    <col min="6" max="6" width="15.5703125" customWidth="1"/>
    <col min="7" max="7" width="15.85546875" customWidth="1"/>
    <col min="8" max="8" width="15.5703125" customWidth="1"/>
    <col min="9" max="9" width="17.7109375" customWidth="1"/>
  </cols>
  <sheetData>
    <row r="1" spans="1:9" ht="42" customHeight="1" x14ac:dyDescent="0.25">
      <c r="A1" s="107" t="s">
        <v>111</v>
      </c>
      <c r="B1" s="107"/>
      <c r="C1" s="107"/>
      <c r="D1" s="107"/>
      <c r="E1" s="107"/>
      <c r="F1" s="107"/>
      <c r="G1" s="107"/>
      <c r="H1" s="107"/>
      <c r="I1" s="107"/>
    </row>
    <row r="2" spans="1:9" ht="15.75" x14ac:dyDescent="0.25">
      <c r="A2" s="107" t="s">
        <v>110</v>
      </c>
      <c r="B2" s="107"/>
      <c r="C2" s="107"/>
      <c r="D2" s="107"/>
      <c r="E2" s="107"/>
      <c r="F2" s="107"/>
      <c r="G2" s="107"/>
      <c r="H2" s="107"/>
      <c r="I2" s="107"/>
    </row>
    <row r="3" spans="1:9" ht="18" customHeight="1" x14ac:dyDescent="0.25">
      <c r="A3" s="107" t="s">
        <v>16</v>
      </c>
      <c r="B3" s="108"/>
      <c r="C3" s="108"/>
      <c r="D3" s="108"/>
      <c r="E3" s="108"/>
      <c r="F3" s="108"/>
      <c r="G3" s="108"/>
      <c r="H3" s="108"/>
      <c r="I3" s="10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9" t="s">
        <v>18</v>
      </c>
      <c r="B5" s="140"/>
      <c r="C5" s="141"/>
      <c r="D5" s="18" t="s">
        <v>19</v>
      </c>
      <c r="E5" s="18" t="s">
        <v>112</v>
      </c>
      <c r="F5" s="19" t="s">
        <v>113</v>
      </c>
      <c r="G5" s="19" t="s">
        <v>114</v>
      </c>
      <c r="H5" s="19" t="s">
        <v>31</v>
      </c>
      <c r="I5" s="19" t="s">
        <v>115</v>
      </c>
    </row>
    <row r="6" spans="1:9" x14ac:dyDescent="0.25">
      <c r="A6" s="136" t="s">
        <v>66</v>
      </c>
      <c r="B6" s="137"/>
      <c r="C6" s="138"/>
      <c r="D6" s="28" t="s">
        <v>71</v>
      </c>
      <c r="E6" s="71">
        <f>+E7+E14+E53+E80+E85+E90+E95+E62+E71</f>
        <v>1088467.4100000001</v>
      </c>
      <c r="F6" s="71">
        <f>+F7+F14+F53+F80+F85+F90+F95+F62+F71</f>
        <v>1326287.1400000001</v>
      </c>
      <c r="G6" s="71">
        <f>+G7+G14+G53+G80+G85+G90+G95+G62+G71</f>
        <v>1434130.71</v>
      </c>
      <c r="H6" s="71">
        <f>+H7+H14+H53+H80+H85+H90+H95+H62+H71</f>
        <v>1434080.71</v>
      </c>
      <c r="I6" s="71">
        <f>+I7+I14+I53+I80+I85+I90+I95+I62+I71</f>
        <v>1418650.21</v>
      </c>
    </row>
    <row r="7" spans="1:9" x14ac:dyDescent="0.25">
      <c r="A7" s="136" t="s">
        <v>67</v>
      </c>
      <c r="B7" s="137"/>
      <c r="C7" s="138"/>
      <c r="D7" s="28" t="s">
        <v>72</v>
      </c>
      <c r="E7" s="71">
        <f t="shared" ref="E7:I8" si="0">+E8</f>
        <v>62449.120000000003</v>
      </c>
      <c r="F7" s="71">
        <f t="shared" si="0"/>
        <v>63069.21</v>
      </c>
      <c r="G7" s="71">
        <f t="shared" si="0"/>
        <v>63069.21</v>
      </c>
      <c r="H7" s="71">
        <f t="shared" si="0"/>
        <v>63069.21</v>
      </c>
      <c r="I7" s="71">
        <f t="shared" si="0"/>
        <v>63069.21</v>
      </c>
    </row>
    <row r="8" spans="1:9" ht="26.25" customHeight="1" x14ac:dyDescent="0.25">
      <c r="A8" s="130" t="s">
        <v>68</v>
      </c>
      <c r="B8" s="131"/>
      <c r="C8" s="132"/>
      <c r="D8" s="36" t="s">
        <v>73</v>
      </c>
      <c r="E8" s="69">
        <f t="shared" si="0"/>
        <v>62449.120000000003</v>
      </c>
      <c r="F8" s="69">
        <f t="shared" si="0"/>
        <v>63069.21</v>
      </c>
      <c r="G8" s="69">
        <f t="shared" si="0"/>
        <v>63069.21</v>
      </c>
      <c r="H8" s="69">
        <f t="shared" si="0"/>
        <v>63069.21</v>
      </c>
      <c r="I8" s="69">
        <f t="shared" si="0"/>
        <v>63069.21</v>
      </c>
    </row>
    <row r="9" spans="1:9" x14ac:dyDescent="0.25">
      <c r="A9" s="133">
        <v>3</v>
      </c>
      <c r="B9" s="134"/>
      <c r="C9" s="135"/>
      <c r="D9" s="27" t="s">
        <v>10</v>
      </c>
      <c r="E9" s="69">
        <f>+E10+E11+E12</f>
        <v>62449.120000000003</v>
      </c>
      <c r="F9" s="69">
        <f>+F10+F11+F12</f>
        <v>63069.21</v>
      </c>
      <c r="G9" s="69">
        <f>+G10+G11+G12</f>
        <v>63069.21</v>
      </c>
      <c r="H9" s="69">
        <f>+H10+H11+H12</f>
        <v>63069.21</v>
      </c>
      <c r="I9" s="69">
        <f>+I10+I11+I12</f>
        <v>63069.21</v>
      </c>
    </row>
    <row r="10" spans="1:9" x14ac:dyDescent="0.25">
      <c r="A10" s="127">
        <v>31</v>
      </c>
      <c r="B10" s="128"/>
      <c r="C10" s="129"/>
      <c r="D10" s="27" t="s">
        <v>11</v>
      </c>
      <c r="E10" s="70">
        <v>530.9</v>
      </c>
      <c r="F10" s="69">
        <v>530.9</v>
      </c>
      <c r="G10" s="69">
        <v>530.9</v>
      </c>
      <c r="H10" s="69">
        <v>530.9</v>
      </c>
      <c r="I10" s="69">
        <v>530.9</v>
      </c>
    </row>
    <row r="11" spans="1:9" x14ac:dyDescent="0.25">
      <c r="A11" s="127">
        <v>32</v>
      </c>
      <c r="B11" s="128"/>
      <c r="C11" s="129"/>
      <c r="D11" s="27" t="s">
        <v>20</v>
      </c>
      <c r="E11" s="70">
        <v>61824.76</v>
      </c>
      <c r="F11" s="69">
        <v>62528.31</v>
      </c>
      <c r="G11" s="69">
        <v>62528.31</v>
      </c>
      <c r="H11" s="69">
        <v>62528.31</v>
      </c>
      <c r="I11" s="69">
        <v>62528.31</v>
      </c>
    </row>
    <row r="12" spans="1:9" x14ac:dyDescent="0.25">
      <c r="A12" s="63">
        <v>34</v>
      </c>
      <c r="B12" s="64"/>
      <c r="C12" s="65"/>
      <c r="D12" s="62" t="s">
        <v>69</v>
      </c>
      <c r="E12" s="70">
        <v>93.46</v>
      </c>
      <c r="F12" s="69">
        <v>10</v>
      </c>
      <c r="G12" s="69">
        <v>10</v>
      </c>
      <c r="H12" s="69">
        <v>10</v>
      </c>
      <c r="I12" s="69">
        <v>10</v>
      </c>
    </row>
    <row r="13" spans="1:9" ht="38.25" x14ac:dyDescent="0.25">
      <c r="A13" s="63">
        <v>37</v>
      </c>
      <c r="B13" s="64"/>
      <c r="C13" s="65"/>
      <c r="D13" s="62" t="s">
        <v>70</v>
      </c>
      <c r="E13" s="70"/>
      <c r="F13" s="69"/>
      <c r="G13" s="69"/>
      <c r="H13" s="69"/>
      <c r="I13" s="69"/>
    </row>
    <row r="14" spans="1:9" ht="30.75" customHeight="1" x14ac:dyDescent="0.25">
      <c r="A14" s="136" t="s">
        <v>74</v>
      </c>
      <c r="B14" s="137"/>
      <c r="C14" s="138"/>
      <c r="D14" s="60" t="s">
        <v>75</v>
      </c>
      <c r="E14" s="71">
        <f>+E15+E21+E27+E36+E41</f>
        <v>979434.94000000006</v>
      </c>
      <c r="F14" s="71">
        <f>+F15+F21+F27+F36+F41</f>
        <v>1194477.1400000001</v>
      </c>
      <c r="G14" s="71">
        <f t="shared" ref="G14:I14" si="1">+G15+G21+G27+G36+G41</f>
        <v>1283280</v>
      </c>
      <c r="H14" s="71">
        <f t="shared" si="1"/>
        <v>1283230</v>
      </c>
      <c r="I14" s="71">
        <f t="shared" si="1"/>
        <v>1283230</v>
      </c>
    </row>
    <row r="15" spans="1:9" x14ac:dyDescent="0.25">
      <c r="A15" s="130" t="s">
        <v>76</v>
      </c>
      <c r="B15" s="131"/>
      <c r="C15" s="132"/>
      <c r="D15" s="61" t="s">
        <v>77</v>
      </c>
      <c r="E15" s="69">
        <f>+E16+E19</f>
        <v>3253.6299999999997</v>
      </c>
      <c r="F15" s="69">
        <f>+F16+F19</f>
        <v>10690.21</v>
      </c>
      <c r="G15" s="69">
        <f>+G16+G19</f>
        <v>6000</v>
      </c>
      <c r="H15" s="69">
        <f>+H16+H19</f>
        <v>6000</v>
      </c>
      <c r="I15" s="69">
        <f>+I16+I19</f>
        <v>6000</v>
      </c>
    </row>
    <row r="16" spans="1:9" x14ac:dyDescent="0.25">
      <c r="A16" s="133">
        <v>3</v>
      </c>
      <c r="B16" s="134"/>
      <c r="C16" s="135"/>
      <c r="D16" s="62" t="s">
        <v>10</v>
      </c>
      <c r="E16" s="69">
        <f>+E17+E18</f>
        <v>2637.24</v>
      </c>
      <c r="F16" s="69">
        <f>+F17+F18</f>
        <v>9190.2099999999991</v>
      </c>
      <c r="G16" s="69">
        <f>+G17+G18</f>
        <v>3500</v>
      </c>
      <c r="H16" s="69">
        <f>+H17+H18</f>
        <v>3500</v>
      </c>
      <c r="I16" s="69">
        <f>+I17+I18</f>
        <v>3500</v>
      </c>
    </row>
    <row r="17" spans="1:9" x14ac:dyDescent="0.25">
      <c r="A17" s="127">
        <v>31</v>
      </c>
      <c r="B17" s="128"/>
      <c r="C17" s="129"/>
      <c r="D17" s="62" t="s">
        <v>11</v>
      </c>
      <c r="E17" s="70"/>
      <c r="F17" s="69"/>
      <c r="G17" s="69"/>
      <c r="H17" s="69"/>
      <c r="I17" s="69"/>
    </row>
    <row r="18" spans="1:9" x14ac:dyDescent="0.25">
      <c r="A18" s="127">
        <v>32</v>
      </c>
      <c r="B18" s="128"/>
      <c r="C18" s="129"/>
      <c r="D18" s="62" t="s">
        <v>20</v>
      </c>
      <c r="E18" s="70">
        <v>2637.24</v>
      </c>
      <c r="F18" s="69">
        <v>9190.2099999999991</v>
      </c>
      <c r="G18" s="69">
        <v>3500</v>
      </c>
      <c r="H18" s="69">
        <v>3500</v>
      </c>
      <c r="I18" s="69">
        <v>3500</v>
      </c>
    </row>
    <row r="19" spans="1:9" ht="25.5" x14ac:dyDescent="0.25">
      <c r="A19" s="133">
        <v>4</v>
      </c>
      <c r="B19" s="134"/>
      <c r="C19" s="135"/>
      <c r="D19" s="61" t="s">
        <v>12</v>
      </c>
      <c r="E19" s="69">
        <f>+E20</f>
        <v>616.39</v>
      </c>
      <c r="F19" s="69">
        <f>+F20</f>
        <v>1500</v>
      </c>
      <c r="G19" s="69">
        <f>+G20</f>
        <v>2500</v>
      </c>
      <c r="H19" s="69">
        <f>+H20</f>
        <v>2500</v>
      </c>
      <c r="I19" s="69">
        <f>+I20</f>
        <v>2500</v>
      </c>
    </row>
    <row r="20" spans="1:9" ht="25.5" x14ac:dyDescent="0.25">
      <c r="A20" s="127">
        <v>42</v>
      </c>
      <c r="B20" s="128"/>
      <c r="C20" s="129"/>
      <c r="D20" s="61" t="s">
        <v>28</v>
      </c>
      <c r="E20" s="70">
        <v>616.39</v>
      </c>
      <c r="F20" s="69">
        <v>1500</v>
      </c>
      <c r="G20" s="69">
        <v>2500</v>
      </c>
      <c r="H20" s="69">
        <v>2500</v>
      </c>
      <c r="I20" s="69">
        <v>2500</v>
      </c>
    </row>
    <row r="21" spans="1:9" ht="23.25" customHeight="1" x14ac:dyDescent="0.25">
      <c r="A21" s="130" t="s">
        <v>78</v>
      </c>
      <c r="B21" s="131"/>
      <c r="C21" s="132"/>
      <c r="D21" s="61" t="s">
        <v>79</v>
      </c>
      <c r="E21" s="69">
        <f>+E22+E25</f>
        <v>1994.35</v>
      </c>
      <c r="F21" s="69">
        <f>+F22+F25</f>
        <v>3005.58</v>
      </c>
      <c r="G21" s="69">
        <f t="shared" ref="G21:I21" si="2">+G22+G25</f>
        <v>880</v>
      </c>
      <c r="H21" s="69">
        <f t="shared" si="2"/>
        <v>830</v>
      </c>
      <c r="I21" s="69">
        <f t="shared" si="2"/>
        <v>830</v>
      </c>
    </row>
    <row r="22" spans="1:9" x14ac:dyDescent="0.25">
      <c r="A22" s="133">
        <v>3</v>
      </c>
      <c r="B22" s="134"/>
      <c r="C22" s="135"/>
      <c r="D22" s="62" t="s">
        <v>10</v>
      </c>
      <c r="E22" s="69">
        <f>+E23+E24</f>
        <v>1994.35</v>
      </c>
      <c r="F22" s="69">
        <f>+F23+F24</f>
        <v>3005.58</v>
      </c>
      <c r="G22" s="69">
        <f t="shared" ref="G22:I22" si="3">+G23+G24</f>
        <v>880</v>
      </c>
      <c r="H22" s="69">
        <f t="shared" si="3"/>
        <v>830</v>
      </c>
      <c r="I22" s="69">
        <f t="shared" si="3"/>
        <v>830</v>
      </c>
    </row>
    <row r="23" spans="1:9" x14ac:dyDescent="0.25">
      <c r="A23" s="127">
        <v>31</v>
      </c>
      <c r="B23" s="128"/>
      <c r="C23" s="129"/>
      <c r="D23" s="62" t="s">
        <v>11</v>
      </c>
      <c r="E23" s="70"/>
      <c r="F23" s="69"/>
      <c r="G23" s="69"/>
      <c r="H23" s="69"/>
      <c r="I23" s="69"/>
    </row>
    <row r="24" spans="1:9" x14ac:dyDescent="0.25">
      <c r="A24" s="127">
        <v>32</v>
      </c>
      <c r="B24" s="128"/>
      <c r="C24" s="129"/>
      <c r="D24" s="62" t="s">
        <v>20</v>
      </c>
      <c r="E24" s="70">
        <v>1994.35</v>
      </c>
      <c r="F24" s="69">
        <v>3005.58</v>
      </c>
      <c r="G24" s="69">
        <v>880</v>
      </c>
      <c r="H24" s="69">
        <v>830</v>
      </c>
      <c r="I24" s="69">
        <v>830</v>
      </c>
    </row>
    <row r="25" spans="1:9" ht="25.5" x14ac:dyDescent="0.25">
      <c r="A25" s="133">
        <v>4</v>
      </c>
      <c r="B25" s="134"/>
      <c r="C25" s="135"/>
      <c r="D25" s="61" t="s">
        <v>12</v>
      </c>
      <c r="E25" s="69">
        <f>+E26</f>
        <v>0</v>
      </c>
      <c r="F25" s="69">
        <f>+F26</f>
        <v>0</v>
      </c>
      <c r="G25" s="69">
        <f t="shared" ref="G25:I25" si="4">+G26</f>
        <v>0</v>
      </c>
      <c r="H25" s="69">
        <f t="shared" si="4"/>
        <v>0</v>
      </c>
      <c r="I25" s="69">
        <f t="shared" si="4"/>
        <v>0</v>
      </c>
    </row>
    <row r="26" spans="1:9" ht="25.5" x14ac:dyDescent="0.25">
      <c r="A26" s="127">
        <v>42</v>
      </c>
      <c r="B26" s="128"/>
      <c r="C26" s="129"/>
      <c r="D26" s="61" t="s">
        <v>28</v>
      </c>
      <c r="E26" s="8"/>
      <c r="F26" s="69">
        <v>0</v>
      </c>
      <c r="G26" s="69">
        <v>0</v>
      </c>
      <c r="H26" s="69">
        <v>0</v>
      </c>
      <c r="I26" s="69">
        <v>0</v>
      </c>
    </row>
    <row r="27" spans="1:9" x14ac:dyDescent="0.25">
      <c r="A27" s="130" t="s">
        <v>80</v>
      </c>
      <c r="B27" s="131"/>
      <c r="C27" s="132"/>
      <c r="D27" s="61" t="s">
        <v>81</v>
      </c>
      <c r="E27" s="69">
        <f>+E28+E34</f>
        <v>23914.31</v>
      </c>
      <c r="F27" s="69">
        <f>+F28+F34</f>
        <v>17661.489999999998</v>
      </c>
      <c r="G27" s="69">
        <f t="shared" ref="G27:I27" si="5">+G28+G34</f>
        <v>13700</v>
      </c>
      <c r="H27" s="69">
        <f t="shared" si="5"/>
        <v>13700</v>
      </c>
      <c r="I27" s="69">
        <f t="shared" si="5"/>
        <v>13700</v>
      </c>
    </row>
    <row r="28" spans="1:9" x14ac:dyDescent="0.25">
      <c r="A28" s="133">
        <v>3</v>
      </c>
      <c r="B28" s="134"/>
      <c r="C28" s="135"/>
      <c r="D28" s="62" t="s">
        <v>10</v>
      </c>
      <c r="E28" s="69">
        <f>+E29+E30+E31+E32+E33</f>
        <v>17503.72</v>
      </c>
      <c r="F28" s="69">
        <f>+F29+F30+F31+F32+F33</f>
        <v>16961.489999999998</v>
      </c>
      <c r="G28" s="69">
        <f>+G29+G30+G31+G32+G33</f>
        <v>13200</v>
      </c>
      <c r="H28" s="69">
        <f>+H29+H30+H31+H32+H33</f>
        <v>13200</v>
      </c>
      <c r="I28" s="69">
        <f>+I29+I30+I31+I32+I33</f>
        <v>13200</v>
      </c>
    </row>
    <row r="29" spans="1:9" x14ac:dyDescent="0.25">
      <c r="A29" s="127">
        <v>31</v>
      </c>
      <c r="B29" s="128"/>
      <c r="C29" s="129"/>
      <c r="D29" s="62" t="s">
        <v>11</v>
      </c>
      <c r="E29" s="70">
        <f>172.01+855.48</f>
        <v>1027.49</v>
      </c>
      <c r="F29" s="69"/>
      <c r="G29" s="69"/>
      <c r="H29" s="69"/>
      <c r="I29" s="69"/>
    </row>
    <row r="30" spans="1:9" x14ac:dyDescent="0.25">
      <c r="A30" s="127">
        <v>32</v>
      </c>
      <c r="B30" s="128"/>
      <c r="C30" s="129"/>
      <c r="D30" s="62" t="s">
        <v>20</v>
      </c>
      <c r="E30" s="70">
        <f>7000.03+1061.78</f>
        <v>8061.8099999999995</v>
      </c>
      <c r="F30" s="69">
        <v>7965.16</v>
      </c>
      <c r="G30" s="69">
        <v>4200</v>
      </c>
      <c r="H30" s="69">
        <v>4200</v>
      </c>
      <c r="I30" s="69">
        <v>4200</v>
      </c>
    </row>
    <row r="31" spans="1:9" x14ac:dyDescent="0.25">
      <c r="A31" s="63">
        <v>34</v>
      </c>
      <c r="B31" s="64"/>
      <c r="C31" s="65"/>
      <c r="D31" s="62" t="s">
        <v>69</v>
      </c>
      <c r="E31" s="70">
        <v>341.85</v>
      </c>
      <c r="F31" s="69"/>
      <c r="G31" s="69"/>
      <c r="H31" s="69"/>
      <c r="I31" s="69"/>
    </row>
    <row r="32" spans="1:9" ht="38.25" x14ac:dyDescent="0.25">
      <c r="A32" s="63">
        <v>37</v>
      </c>
      <c r="B32" s="64"/>
      <c r="C32" s="65"/>
      <c r="D32" s="62" t="s">
        <v>70</v>
      </c>
      <c r="E32" s="70">
        <v>7599.39</v>
      </c>
      <c r="F32" s="69">
        <v>8531.08</v>
      </c>
      <c r="G32" s="69">
        <v>8500</v>
      </c>
      <c r="H32" s="69">
        <v>8500</v>
      </c>
      <c r="I32" s="69">
        <v>8500</v>
      </c>
    </row>
    <row r="33" spans="1:9" x14ac:dyDescent="0.25">
      <c r="A33" s="93">
        <v>38</v>
      </c>
      <c r="B33" s="94"/>
      <c r="C33" s="95"/>
      <c r="D33" s="92" t="s">
        <v>109</v>
      </c>
      <c r="E33" s="70">
        <v>473.18</v>
      </c>
      <c r="F33" s="69">
        <v>465.25</v>
      </c>
      <c r="G33" s="69">
        <v>500</v>
      </c>
      <c r="H33" s="69">
        <v>500</v>
      </c>
      <c r="I33" s="69">
        <v>500</v>
      </c>
    </row>
    <row r="34" spans="1:9" ht="25.5" x14ac:dyDescent="0.25">
      <c r="A34" s="133">
        <v>4</v>
      </c>
      <c r="B34" s="134"/>
      <c r="C34" s="135"/>
      <c r="D34" s="61" t="s">
        <v>12</v>
      </c>
      <c r="E34" s="69">
        <f>+E35</f>
        <v>6410.59</v>
      </c>
      <c r="F34" s="69">
        <f>+F35</f>
        <v>700</v>
      </c>
      <c r="G34" s="69">
        <f t="shared" ref="G34:I34" si="6">+G35</f>
        <v>500</v>
      </c>
      <c r="H34" s="69">
        <f t="shared" si="6"/>
        <v>500</v>
      </c>
      <c r="I34" s="69">
        <f t="shared" si="6"/>
        <v>500</v>
      </c>
    </row>
    <row r="35" spans="1:9" ht="25.5" x14ac:dyDescent="0.25">
      <c r="A35" s="127">
        <v>42</v>
      </c>
      <c r="B35" s="128"/>
      <c r="C35" s="129"/>
      <c r="D35" s="61" t="s">
        <v>28</v>
      </c>
      <c r="E35" s="70">
        <v>6410.59</v>
      </c>
      <c r="F35" s="69">
        <v>700</v>
      </c>
      <c r="G35" s="69">
        <v>500</v>
      </c>
      <c r="H35" s="69">
        <v>500</v>
      </c>
      <c r="I35" s="69">
        <v>500</v>
      </c>
    </row>
    <row r="36" spans="1:9" x14ac:dyDescent="0.25">
      <c r="A36" s="130" t="s">
        <v>80</v>
      </c>
      <c r="B36" s="131"/>
      <c r="C36" s="132"/>
      <c r="D36" s="61" t="s">
        <v>82</v>
      </c>
      <c r="E36" s="69">
        <f>+E37</f>
        <v>949840.6</v>
      </c>
      <c r="F36" s="69">
        <f>+F37</f>
        <v>1160000</v>
      </c>
      <c r="G36" s="69">
        <f t="shared" ref="G36:I36" si="7">+G37</f>
        <v>1262000</v>
      </c>
      <c r="H36" s="69">
        <f t="shared" si="7"/>
        <v>1262000</v>
      </c>
      <c r="I36" s="69">
        <f t="shared" si="7"/>
        <v>1262000</v>
      </c>
    </row>
    <row r="37" spans="1:9" x14ac:dyDescent="0.25">
      <c r="A37" s="133">
        <v>3</v>
      </c>
      <c r="B37" s="134"/>
      <c r="C37" s="135"/>
      <c r="D37" s="62" t="s">
        <v>10</v>
      </c>
      <c r="E37" s="69">
        <f>+E38+E39+E40</f>
        <v>949840.6</v>
      </c>
      <c r="F37" s="69">
        <f>+F38+F39+F40</f>
        <v>1160000</v>
      </c>
      <c r="G37" s="69">
        <f t="shared" ref="G37:I37" si="8">+G38+G39+G40</f>
        <v>1262000</v>
      </c>
      <c r="H37" s="69">
        <f t="shared" si="8"/>
        <v>1262000</v>
      </c>
      <c r="I37" s="69">
        <f t="shared" si="8"/>
        <v>1262000</v>
      </c>
    </row>
    <row r="38" spans="1:9" x14ac:dyDescent="0.25">
      <c r="A38" s="127">
        <v>31</v>
      </c>
      <c r="B38" s="128"/>
      <c r="C38" s="129"/>
      <c r="D38" s="62" t="s">
        <v>11</v>
      </c>
      <c r="E38" s="70">
        <v>927236.94</v>
      </c>
      <c r="F38" s="69">
        <v>1134000</v>
      </c>
      <c r="G38" s="69">
        <v>1234000</v>
      </c>
      <c r="H38" s="69">
        <v>1234000</v>
      </c>
      <c r="I38" s="69">
        <v>1234000</v>
      </c>
    </row>
    <row r="39" spans="1:9" x14ac:dyDescent="0.25">
      <c r="A39" s="127">
        <v>32</v>
      </c>
      <c r="B39" s="128"/>
      <c r="C39" s="129"/>
      <c r="D39" s="62" t="s">
        <v>20</v>
      </c>
      <c r="E39" s="70">
        <v>22603.66</v>
      </c>
      <c r="F39" s="69">
        <v>26000</v>
      </c>
      <c r="G39" s="69">
        <v>28000</v>
      </c>
      <c r="H39" s="69">
        <v>28000</v>
      </c>
      <c r="I39" s="69">
        <v>28000</v>
      </c>
    </row>
    <row r="40" spans="1:9" x14ac:dyDescent="0.25">
      <c r="A40" s="63">
        <v>34</v>
      </c>
      <c r="B40" s="64"/>
      <c r="C40" s="65"/>
      <c r="D40" s="62" t="s">
        <v>69</v>
      </c>
      <c r="E40" s="70"/>
      <c r="F40" s="69"/>
      <c r="G40" s="69"/>
      <c r="H40" s="69"/>
      <c r="I40" s="69"/>
    </row>
    <row r="41" spans="1:9" x14ac:dyDescent="0.25">
      <c r="A41" s="130" t="s">
        <v>83</v>
      </c>
      <c r="B41" s="131"/>
      <c r="C41" s="132"/>
      <c r="D41" s="61" t="s">
        <v>84</v>
      </c>
      <c r="E41" s="69">
        <f>+E42+E45</f>
        <v>432.05</v>
      </c>
      <c r="F41" s="69">
        <f>+F42+F45</f>
        <v>3119.86</v>
      </c>
      <c r="G41" s="69">
        <f t="shared" ref="G41:I41" si="9">+G42+G45</f>
        <v>700</v>
      </c>
      <c r="H41" s="69">
        <f t="shared" si="9"/>
        <v>700</v>
      </c>
      <c r="I41" s="69">
        <f t="shared" si="9"/>
        <v>700</v>
      </c>
    </row>
    <row r="42" spans="1:9" x14ac:dyDescent="0.25">
      <c r="A42" s="133">
        <v>3</v>
      </c>
      <c r="B42" s="134"/>
      <c r="C42" s="135"/>
      <c r="D42" s="62" t="s">
        <v>10</v>
      </c>
      <c r="E42" s="69">
        <f>+E43+E44</f>
        <v>432.05</v>
      </c>
      <c r="F42" s="69">
        <f>+F43+F44</f>
        <v>2309.86</v>
      </c>
      <c r="G42" s="69">
        <f t="shared" ref="G42:I42" si="10">+G43+G44</f>
        <v>700</v>
      </c>
      <c r="H42" s="69">
        <f t="shared" si="10"/>
        <v>700</v>
      </c>
      <c r="I42" s="69">
        <f t="shared" si="10"/>
        <v>700</v>
      </c>
    </row>
    <row r="43" spans="1:9" x14ac:dyDescent="0.25">
      <c r="A43" s="127">
        <v>31</v>
      </c>
      <c r="B43" s="128"/>
      <c r="C43" s="129"/>
      <c r="D43" s="62" t="s">
        <v>11</v>
      </c>
      <c r="E43" s="8"/>
      <c r="F43" s="69"/>
      <c r="G43" s="69"/>
      <c r="H43" s="69"/>
      <c r="I43" s="69"/>
    </row>
    <row r="44" spans="1:9" x14ac:dyDescent="0.25">
      <c r="A44" s="127">
        <v>32</v>
      </c>
      <c r="B44" s="128"/>
      <c r="C44" s="129"/>
      <c r="D44" s="62" t="s">
        <v>20</v>
      </c>
      <c r="E44" s="70">
        <v>432.05</v>
      </c>
      <c r="F44" s="69">
        <v>2309.86</v>
      </c>
      <c r="G44" s="69">
        <v>700</v>
      </c>
      <c r="H44" s="69">
        <v>700</v>
      </c>
      <c r="I44" s="69">
        <v>700</v>
      </c>
    </row>
    <row r="45" spans="1:9" ht="25.5" x14ac:dyDescent="0.25">
      <c r="A45" s="133">
        <v>4</v>
      </c>
      <c r="B45" s="134"/>
      <c r="C45" s="135"/>
      <c r="D45" s="61" t="s">
        <v>12</v>
      </c>
      <c r="E45" s="69">
        <f>+E46</f>
        <v>0</v>
      </c>
      <c r="F45" s="69">
        <f>+F46</f>
        <v>810</v>
      </c>
      <c r="G45" s="69">
        <f t="shared" ref="G45:I45" si="11">+G46</f>
        <v>0</v>
      </c>
      <c r="H45" s="69">
        <f t="shared" si="11"/>
        <v>0</v>
      </c>
      <c r="I45" s="69">
        <f t="shared" si="11"/>
        <v>0</v>
      </c>
    </row>
    <row r="46" spans="1:9" ht="25.5" x14ac:dyDescent="0.25">
      <c r="A46" s="127">
        <v>42</v>
      </c>
      <c r="B46" s="128"/>
      <c r="C46" s="129"/>
      <c r="D46" s="61" t="s">
        <v>28</v>
      </c>
      <c r="E46" s="70"/>
      <c r="F46" s="69">
        <v>810</v>
      </c>
      <c r="G46" s="69">
        <v>0</v>
      </c>
      <c r="H46" s="69">
        <v>0</v>
      </c>
      <c r="I46" s="69">
        <v>0</v>
      </c>
    </row>
    <row r="47" spans="1:9" ht="25.5" x14ac:dyDescent="0.25">
      <c r="A47" s="130" t="s">
        <v>85</v>
      </c>
      <c r="B47" s="131"/>
      <c r="C47" s="132"/>
      <c r="D47" s="61" t="s">
        <v>86</v>
      </c>
      <c r="E47" s="69">
        <f>+E48+E51</f>
        <v>0</v>
      </c>
      <c r="F47" s="69">
        <f>+F48+F51</f>
        <v>0</v>
      </c>
      <c r="G47" s="9"/>
      <c r="H47" s="9"/>
      <c r="I47" s="10"/>
    </row>
    <row r="48" spans="1:9" x14ac:dyDescent="0.25">
      <c r="A48" s="133">
        <v>3</v>
      </c>
      <c r="B48" s="134"/>
      <c r="C48" s="135"/>
      <c r="D48" s="62" t="s">
        <v>10</v>
      </c>
      <c r="E48" s="69">
        <f>+E49+E50</f>
        <v>0</v>
      </c>
      <c r="F48" s="69">
        <f>+F49+F50</f>
        <v>0</v>
      </c>
      <c r="G48" s="9"/>
      <c r="H48" s="9"/>
      <c r="I48" s="10"/>
    </row>
    <row r="49" spans="1:9" x14ac:dyDescent="0.25">
      <c r="A49" s="127">
        <v>31</v>
      </c>
      <c r="B49" s="128"/>
      <c r="C49" s="129"/>
      <c r="D49" s="62" t="s">
        <v>11</v>
      </c>
      <c r="E49" s="8"/>
      <c r="F49" s="69"/>
      <c r="G49" s="9"/>
      <c r="H49" s="9"/>
      <c r="I49" s="10"/>
    </row>
    <row r="50" spans="1:9" x14ac:dyDescent="0.25">
      <c r="A50" s="127">
        <v>32</v>
      </c>
      <c r="B50" s="128"/>
      <c r="C50" s="129"/>
      <c r="D50" s="62" t="s">
        <v>20</v>
      </c>
      <c r="E50" s="8"/>
      <c r="F50" s="69"/>
      <c r="G50" s="9"/>
      <c r="H50" s="9"/>
      <c r="I50" s="10"/>
    </row>
    <row r="51" spans="1:9" ht="25.5" x14ac:dyDescent="0.25">
      <c r="A51" s="133">
        <v>4</v>
      </c>
      <c r="B51" s="134"/>
      <c r="C51" s="135"/>
      <c r="D51" s="61" t="s">
        <v>12</v>
      </c>
      <c r="E51" s="69">
        <f>+E52</f>
        <v>0</v>
      </c>
      <c r="F51" s="69">
        <f>+F52</f>
        <v>0</v>
      </c>
      <c r="G51" s="9"/>
      <c r="H51" s="9"/>
      <c r="I51" s="10"/>
    </row>
    <row r="52" spans="1:9" ht="25.5" x14ac:dyDescent="0.25">
      <c r="A52" s="127">
        <v>42</v>
      </c>
      <c r="B52" s="128"/>
      <c r="C52" s="129"/>
      <c r="D52" s="61" t="s">
        <v>28</v>
      </c>
      <c r="E52" s="8"/>
      <c r="F52" s="69"/>
      <c r="G52" s="9"/>
      <c r="H52" s="9"/>
      <c r="I52" s="10"/>
    </row>
    <row r="53" spans="1:9" ht="39.75" customHeight="1" x14ac:dyDescent="0.25">
      <c r="A53" s="136" t="s">
        <v>120</v>
      </c>
      <c r="B53" s="137"/>
      <c r="C53" s="138"/>
      <c r="D53" s="60" t="s">
        <v>87</v>
      </c>
      <c r="E53" s="71">
        <f>+E54+E58</f>
        <v>6710.5400000000009</v>
      </c>
      <c r="F53" s="71">
        <f t="shared" ref="E53:G54" si="12">+F54</f>
        <v>0</v>
      </c>
      <c r="G53" s="71">
        <f t="shared" si="12"/>
        <v>0</v>
      </c>
      <c r="H53" s="71">
        <f t="shared" ref="H53:I54" si="13">+H54</f>
        <v>0</v>
      </c>
      <c r="I53" s="71">
        <f t="shared" si="13"/>
        <v>0</v>
      </c>
    </row>
    <row r="54" spans="1:9" ht="24.75" customHeight="1" x14ac:dyDescent="0.25">
      <c r="A54" s="130" t="s">
        <v>88</v>
      </c>
      <c r="B54" s="131"/>
      <c r="C54" s="132"/>
      <c r="D54" s="61" t="s">
        <v>89</v>
      </c>
      <c r="E54" s="69">
        <f t="shared" si="12"/>
        <v>6384.2400000000007</v>
      </c>
      <c r="F54" s="69">
        <f t="shared" si="12"/>
        <v>0</v>
      </c>
      <c r="G54" s="69">
        <f t="shared" si="12"/>
        <v>0</v>
      </c>
      <c r="H54" s="69">
        <f t="shared" si="13"/>
        <v>0</v>
      </c>
      <c r="I54" s="69">
        <f t="shared" si="13"/>
        <v>0</v>
      </c>
    </row>
    <row r="55" spans="1:9" x14ac:dyDescent="0.25">
      <c r="A55" s="133">
        <v>3</v>
      </c>
      <c r="B55" s="134"/>
      <c r="C55" s="135"/>
      <c r="D55" s="62" t="s">
        <v>10</v>
      </c>
      <c r="E55" s="69">
        <f>+E56+E57</f>
        <v>6384.2400000000007</v>
      </c>
      <c r="F55" s="69">
        <f>+F56+F57</f>
        <v>0</v>
      </c>
      <c r="G55" s="69">
        <f>+G56+G57</f>
        <v>0</v>
      </c>
      <c r="H55" s="69">
        <f t="shared" ref="H55:I55" si="14">+H56+H57</f>
        <v>0</v>
      </c>
      <c r="I55" s="69">
        <f t="shared" si="14"/>
        <v>0</v>
      </c>
    </row>
    <row r="56" spans="1:9" x14ac:dyDescent="0.25">
      <c r="A56" s="127">
        <v>31</v>
      </c>
      <c r="B56" s="128"/>
      <c r="C56" s="129"/>
      <c r="D56" s="62" t="s">
        <v>11</v>
      </c>
      <c r="E56" s="70">
        <f>5126.01+331.8+845.84</f>
        <v>6303.6500000000005</v>
      </c>
      <c r="F56" s="69"/>
      <c r="G56" s="69"/>
      <c r="H56" s="69"/>
      <c r="I56" s="72"/>
    </row>
    <row r="57" spans="1:9" x14ac:dyDescent="0.25">
      <c r="A57" s="127">
        <v>32</v>
      </c>
      <c r="B57" s="128"/>
      <c r="C57" s="129"/>
      <c r="D57" s="62" t="s">
        <v>20</v>
      </c>
      <c r="E57" s="70">
        <f>53.1+27.49</f>
        <v>80.59</v>
      </c>
      <c r="F57" s="69">
        <v>0</v>
      </c>
      <c r="G57" s="69"/>
      <c r="H57" s="69"/>
      <c r="I57" s="72"/>
    </row>
    <row r="58" spans="1:9" ht="27" customHeight="1" x14ac:dyDescent="0.25">
      <c r="A58" s="130" t="s">
        <v>121</v>
      </c>
      <c r="B58" s="131"/>
      <c r="C58" s="132"/>
      <c r="D58" s="96" t="s">
        <v>89</v>
      </c>
      <c r="E58" s="70">
        <f>+E59</f>
        <v>326.3</v>
      </c>
      <c r="F58" s="69"/>
      <c r="G58" s="69"/>
      <c r="H58" s="69"/>
      <c r="I58" s="72"/>
    </row>
    <row r="59" spans="1:9" x14ac:dyDescent="0.25">
      <c r="A59" s="133">
        <v>3</v>
      </c>
      <c r="B59" s="134"/>
      <c r="C59" s="135"/>
      <c r="D59" s="97" t="s">
        <v>10</v>
      </c>
      <c r="E59" s="70">
        <f>+E60+E61</f>
        <v>326.3</v>
      </c>
      <c r="F59" s="69"/>
      <c r="G59" s="69"/>
      <c r="H59" s="69"/>
      <c r="I59" s="72"/>
    </row>
    <row r="60" spans="1:9" x14ac:dyDescent="0.25">
      <c r="A60" s="127">
        <v>31</v>
      </c>
      <c r="B60" s="128"/>
      <c r="C60" s="129"/>
      <c r="D60" s="97" t="s">
        <v>11</v>
      </c>
      <c r="E60" s="70">
        <v>326.3</v>
      </c>
      <c r="F60" s="69"/>
      <c r="G60" s="69"/>
      <c r="H60" s="69"/>
      <c r="I60" s="72"/>
    </row>
    <row r="61" spans="1:9" x14ac:dyDescent="0.25">
      <c r="A61" s="127">
        <v>32</v>
      </c>
      <c r="B61" s="128"/>
      <c r="C61" s="129"/>
      <c r="D61" s="97" t="s">
        <v>20</v>
      </c>
      <c r="E61" s="70"/>
      <c r="F61" s="69"/>
      <c r="G61" s="69"/>
      <c r="H61" s="69"/>
      <c r="I61" s="72"/>
    </row>
    <row r="62" spans="1:9" ht="42.75" customHeight="1" x14ac:dyDescent="0.25">
      <c r="A62" s="136" t="s">
        <v>122</v>
      </c>
      <c r="B62" s="137"/>
      <c r="C62" s="138"/>
      <c r="D62" s="98" t="s">
        <v>125</v>
      </c>
      <c r="E62" s="91">
        <f>+E63+E67</f>
        <v>5204.5200000000004</v>
      </c>
      <c r="F62" s="71">
        <f>+F63+F67</f>
        <v>7843.79</v>
      </c>
      <c r="G62" s="69"/>
      <c r="H62" s="69"/>
      <c r="I62" s="72"/>
    </row>
    <row r="63" spans="1:9" ht="32.25" customHeight="1" x14ac:dyDescent="0.25">
      <c r="A63" s="130" t="s">
        <v>123</v>
      </c>
      <c r="B63" s="131"/>
      <c r="C63" s="132"/>
      <c r="D63" s="96" t="s">
        <v>89</v>
      </c>
      <c r="E63" s="70">
        <f>+E64</f>
        <v>5204.5200000000004</v>
      </c>
      <c r="F63" s="69">
        <f>+F64</f>
        <v>4873.09</v>
      </c>
      <c r="G63" s="69"/>
      <c r="H63" s="69"/>
      <c r="I63" s="72"/>
    </row>
    <row r="64" spans="1:9" x14ac:dyDescent="0.25">
      <c r="A64" s="133">
        <v>3</v>
      </c>
      <c r="B64" s="134"/>
      <c r="C64" s="135"/>
      <c r="D64" s="97" t="s">
        <v>10</v>
      </c>
      <c r="E64" s="70">
        <f>+E65</f>
        <v>5204.5200000000004</v>
      </c>
      <c r="F64" s="69">
        <f>+F65+F66</f>
        <v>4873.09</v>
      </c>
      <c r="G64" s="69"/>
      <c r="H64" s="69"/>
      <c r="I64" s="72"/>
    </row>
    <row r="65" spans="1:9" x14ac:dyDescent="0.25">
      <c r="A65" s="127">
        <v>31</v>
      </c>
      <c r="B65" s="128"/>
      <c r="C65" s="129"/>
      <c r="D65" s="97" t="s">
        <v>11</v>
      </c>
      <c r="E65" s="70">
        <v>5204.5200000000004</v>
      </c>
      <c r="F65" s="69">
        <v>4873.09</v>
      </c>
      <c r="G65" s="69"/>
      <c r="H65" s="69"/>
      <c r="I65" s="72"/>
    </row>
    <row r="66" spans="1:9" x14ac:dyDescent="0.25">
      <c r="A66" s="127">
        <v>32</v>
      </c>
      <c r="B66" s="128"/>
      <c r="C66" s="129"/>
      <c r="D66" s="97" t="s">
        <v>20</v>
      </c>
      <c r="E66" s="70"/>
      <c r="F66" s="69"/>
      <c r="G66" s="69"/>
      <c r="H66" s="69"/>
      <c r="I66" s="72"/>
    </row>
    <row r="67" spans="1:9" ht="33" customHeight="1" x14ac:dyDescent="0.25">
      <c r="A67" s="130" t="s">
        <v>121</v>
      </c>
      <c r="B67" s="131"/>
      <c r="C67" s="132"/>
      <c r="D67" s="96" t="s">
        <v>89</v>
      </c>
      <c r="E67" s="70"/>
      <c r="F67" s="69">
        <f>+F68</f>
        <v>2970.7</v>
      </c>
      <c r="G67" s="69"/>
      <c r="H67" s="69"/>
      <c r="I67" s="72"/>
    </row>
    <row r="68" spans="1:9" x14ac:dyDescent="0.25">
      <c r="A68" s="133">
        <v>3</v>
      </c>
      <c r="B68" s="134"/>
      <c r="C68" s="135"/>
      <c r="D68" s="97" t="s">
        <v>10</v>
      </c>
      <c r="E68" s="70"/>
      <c r="F68" s="69">
        <f>+F69+F70</f>
        <v>2970.7</v>
      </c>
      <c r="G68" s="69"/>
      <c r="H68" s="69"/>
      <c r="I68" s="72"/>
    </row>
    <row r="69" spans="1:9" x14ac:dyDescent="0.25">
      <c r="A69" s="127">
        <v>31</v>
      </c>
      <c r="B69" s="128"/>
      <c r="C69" s="129"/>
      <c r="D69" s="97" t="s">
        <v>11</v>
      </c>
      <c r="E69" s="70"/>
      <c r="F69" s="69">
        <v>2940.7</v>
      </c>
      <c r="G69" s="69"/>
      <c r="H69" s="69"/>
      <c r="I69" s="72"/>
    </row>
    <row r="70" spans="1:9" x14ac:dyDescent="0.25">
      <c r="A70" s="127">
        <v>32</v>
      </c>
      <c r="B70" s="128"/>
      <c r="C70" s="129"/>
      <c r="D70" s="97" t="s">
        <v>20</v>
      </c>
      <c r="E70" s="70"/>
      <c r="F70" s="69">
        <v>30</v>
      </c>
      <c r="G70" s="69"/>
      <c r="H70" s="69"/>
      <c r="I70" s="72"/>
    </row>
    <row r="71" spans="1:9" ht="25.5" customHeight="1" x14ac:dyDescent="0.25">
      <c r="A71" s="136" t="s">
        <v>124</v>
      </c>
      <c r="B71" s="137"/>
      <c r="C71" s="138"/>
      <c r="D71" s="98" t="s">
        <v>126</v>
      </c>
      <c r="E71" s="70"/>
      <c r="F71" s="69">
        <f>+F72+F76</f>
        <v>14452</v>
      </c>
      <c r="G71" s="71">
        <f>+G72+G76</f>
        <v>44181.5</v>
      </c>
      <c r="H71" s="71">
        <f>+H72+H76</f>
        <v>44181.5</v>
      </c>
      <c r="I71" s="73">
        <f>+I72+I76</f>
        <v>28751</v>
      </c>
    </row>
    <row r="72" spans="1:9" ht="14.25" customHeight="1" x14ac:dyDescent="0.25">
      <c r="A72" s="130" t="s">
        <v>88</v>
      </c>
      <c r="B72" s="131"/>
      <c r="C72" s="132"/>
      <c r="D72" s="96" t="s">
        <v>89</v>
      </c>
      <c r="E72" s="70"/>
      <c r="F72" s="69">
        <f>+F73</f>
        <v>12156</v>
      </c>
      <c r="G72" s="69">
        <f>+G73</f>
        <v>36468</v>
      </c>
      <c r="H72" s="69">
        <f>+H73</f>
        <v>36468</v>
      </c>
      <c r="I72" s="72">
        <f>+I73</f>
        <v>24312</v>
      </c>
    </row>
    <row r="73" spans="1:9" x14ac:dyDescent="0.25">
      <c r="A73" s="133">
        <v>3</v>
      </c>
      <c r="B73" s="134"/>
      <c r="C73" s="135"/>
      <c r="D73" s="97" t="s">
        <v>10</v>
      </c>
      <c r="E73" s="70"/>
      <c r="F73" s="69">
        <f>+F74+F75</f>
        <v>12156</v>
      </c>
      <c r="G73" s="69">
        <f>+G74+G75</f>
        <v>36468</v>
      </c>
      <c r="H73" s="69">
        <f t="shared" ref="H73:I73" si="15">+H74+H75</f>
        <v>36468</v>
      </c>
      <c r="I73" s="69">
        <f t="shared" si="15"/>
        <v>24312</v>
      </c>
    </row>
    <row r="74" spans="1:9" x14ac:dyDescent="0.25">
      <c r="A74" s="127">
        <v>31</v>
      </c>
      <c r="B74" s="128"/>
      <c r="C74" s="129"/>
      <c r="D74" s="97" t="s">
        <v>11</v>
      </c>
      <c r="E74" s="70"/>
      <c r="F74" s="69">
        <v>11800.22</v>
      </c>
      <c r="G74" s="69">
        <v>35668</v>
      </c>
      <c r="H74" s="69">
        <v>35668</v>
      </c>
      <c r="I74" s="72">
        <v>24112</v>
      </c>
    </row>
    <row r="75" spans="1:9" x14ac:dyDescent="0.25">
      <c r="A75" s="127">
        <v>32</v>
      </c>
      <c r="B75" s="128"/>
      <c r="C75" s="129"/>
      <c r="D75" s="97" t="s">
        <v>20</v>
      </c>
      <c r="E75" s="70"/>
      <c r="F75" s="69">
        <v>355.78</v>
      </c>
      <c r="G75" s="69">
        <v>800</v>
      </c>
      <c r="H75" s="69">
        <v>800</v>
      </c>
      <c r="I75" s="72">
        <v>200</v>
      </c>
    </row>
    <row r="76" spans="1:9" x14ac:dyDescent="0.25">
      <c r="A76" s="130" t="s">
        <v>121</v>
      </c>
      <c r="B76" s="131"/>
      <c r="C76" s="132"/>
      <c r="D76" s="96" t="s">
        <v>89</v>
      </c>
      <c r="E76" s="70"/>
      <c r="F76" s="69">
        <f>+F77</f>
        <v>2296</v>
      </c>
      <c r="G76" s="69">
        <f>+G77</f>
        <v>7713.5</v>
      </c>
      <c r="H76" s="69">
        <f>+H77</f>
        <v>7713.5</v>
      </c>
      <c r="I76" s="72">
        <f>+I77</f>
        <v>4439</v>
      </c>
    </row>
    <row r="77" spans="1:9" x14ac:dyDescent="0.25">
      <c r="A77" s="133">
        <v>3</v>
      </c>
      <c r="B77" s="134"/>
      <c r="C77" s="135"/>
      <c r="D77" s="97" t="s">
        <v>10</v>
      </c>
      <c r="E77" s="70"/>
      <c r="F77" s="69">
        <f>+F78+F79</f>
        <v>2296</v>
      </c>
      <c r="G77" s="69">
        <f>+G78+G79</f>
        <v>7713.5</v>
      </c>
      <c r="H77" s="69">
        <f t="shared" ref="H77:I77" si="16">+H78+H79</f>
        <v>7713.5</v>
      </c>
      <c r="I77" s="69">
        <f t="shared" si="16"/>
        <v>4439</v>
      </c>
    </row>
    <row r="78" spans="1:9" x14ac:dyDescent="0.25">
      <c r="A78" s="127">
        <v>31</v>
      </c>
      <c r="B78" s="128"/>
      <c r="C78" s="129"/>
      <c r="D78" s="97" t="s">
        <v>11</v>
      </c>
      <c r="E78" s="70"/>
      <c r="F78" s="69">
        <v>2296</v>
      </c>
      <c r="G78" s="69">
        <v>7623.5</v>
      </c>
      <c r="H78" s="69">
        <v>7623.5</v>
      </c>
      <c r="I78" s="72">
        <v>4349</v>
      </c>
    </row>
    <row r="79" spans="1:9" x14ac:dyDescent="0.25">
      <c r="A79" s="127">
        <v>32</v>
      </c>
      <c r="B79" s="128"/>
      <c r="C79" s="129"/>
      <c r="D79" s="97" t="s">
        <v>20</v>
      </c>
      <c r="E79" s="70"/>
      <c r="F79" s="69"/>
      <c r="G79" s="69">
        <v>90</v>
      </c>
      <c r="H79" s="69">
        <v>90</v>
      </c>
      <c r="I79" s="72">
        <v>90</v>
      </c>
    </row>
    <row r="80" spans="1:9" ht="47.25" customHeight="1" x14ac:dyDescent="0.25">
      <c r="A80" s="136" t="s">
        <v>90</v>
      </c>
      <c r="B80" s="137"/>
      <c r="C80" s="138"/>
      <c r="D80" s="60" t="s">
        <v>91</v>
      </c>
      <c r="E80" s="71">
        <f>+E81</f>
        <v>2889.51</v>
      </c>
      <c r="F80" s="71">
        <f>+F81</f>
        <v>0</v>
      </c>
      <c r="G80" s="71"/>
      <c r="H80" s="71"/>
      <c r="I80" s="73"/>
    </row>
    <row r="81" spans="1:9" ht="15" customHeight="1" x14ac:dyDescent="0.25">
      <c r="A81" s="130" t="s">
        <v>88</v>
      </c>
      <c r="B81" s="131"/>
      <c r="C81" s="132"/>
      <c r="D81" s="61" t="s">
        <v>89</v>
      </c>
      <c r="E81" s="69">
        <f>+E82</f>
        <v>2889.51</v>
      </c>
      <c r="F81" s="69">
        <f>+F82</f>
        <v>0</v>
      </c>
      <c r="G81" s="69"/>
      <c r="H81" s="69"/>
      <c r="I81" s="72"/>
    </row>
    <row r="82" spans="1:9" x14ac:dyDescent="0.25">
      <c r="A82" s="133">
        <v>3</v>
      </c>
      <c r="B82" s="134"/>
      <c r="C82" s="135"/>
      <c r="D82" s="62" t="s">
        <v>10</v>
      </c>
      <c r="E82" s="69">
        <f>+E83+E84</f>
        <v>2889.51</v>
      </c>
      <c r="F82" s="69">
        <f>+F83+F84</f>
        <v>0</v>
      </c>
      <c r="G82" s="69"/>
      <c r="H82" s="69"/>
      <c r="I82" s="72"/>
    </row>
    <row r="83" spans="1:9" x14ac:dyDescent="0.25">
      <c r="A83" s="127">
        <v>31</v>
      </c>
      <c r="B83" s="128"/>
      <c r="C83" s="129"/>
      <c r="D83" s="62" t="s">
        <v>11</v>
      </c>
      <c r="E83" s="70"/>
      <c r="F83" s="69"/>
      <c r="G83" s="69"/>
      <c r="H83" s="69"/>
      <c r="I83" s="72"/>
    </row>
    <row r="84" spans="1:9" x14ac:dyDescent="0.25">
      <c r="A84" s="127">
        <v>32</v>
      </c>
      <c r="B84" s="128"/>
      <c r="C84" s="129"/>
      <c r="D84" s="62" t="s">
        <v>20</v>
      </c>
      <c r="E84" s="70">
        <v>2889.51</v>
      </c>
      <c r="F84" s="69"/>
      <c r="G84" s="69"/>
      <c r="H84" s="69"/>
      <c r="I84" s="72"/>
    </row>
    <row r="85" spans="1:9" x14ac:dyDescent="0.25">
      <c r="A85" s="136" t="s">
        <v>92</v>
      </c>
      <c r="B85" s="137"/>
      <c r="C85" s="138"/>
      <c r="D85" s="60" t="s">
        <v>93</v>
      </c>
      <c r="E85" s="71">
        <f t="shared" ref="E85:G86" si="17">+E86</f>
        <v>1089.7</v>
      </c>
      <c r="F85" s="71">
        <f t="shared" si="17"/>
        <v>1000</v>
      </c>
      <c r="G85" s="71">
        <f t="shared" si="17"/>
        <v>1500</v>
      </c>
      <c r="H85" s="71">
        <f t="shared" ref="H85:I86" si="18">+H86</f>
        <v>1500</v>
      </c>
      <c r="I85" s="71">
        <f t="shared" si="18"/>
        <v>1500</v>
      </c>
    </row>
    <row r="86" spans="1:9" x14ac:dyDescent="0.25">
      <c r="A86" s="130" t="s">
        <v>88</v>
      </c>
      <c r="B86" s="131"/>
      <c r="C86" s="132"/>
      <c r="D86" s="61" t="s">
        <v>89</v>
      </c>
      <c r="E86" s="69">
        <f t="shared" si="17"/>
        <v>1089.7</v>
      </c>
      <c r="F86" s="69">
        <f t="shared" si="17"/>
        <v>1000</v>
      </c>
      <c r="G86" s="69">
        <f t="shared" si="17"/>
        <v>1500</v>
      </c>
      <c r="H86" s="69">
        <f t="shared" si="18"/>
        <v>1500</v>
      </c>
      <c r="I86" s="69">
        <f t="shared" si="18"/>
        <v>1500</v>
      </c>
    </row>
    <row r="87" spans="1:9" x14ac:dyDescent="0.25">
      <c r="A87" s="133">
        <v>3</v>
      </c>
      <c r="B87" s="134"/>
      <c r="C87" s="135"/>
      <c r="D87" s="62" t="s">
        <v>10</v>
      </c>
      <c r="E87" s="69">
        <f>+E88+E89</f>
        <v>1089.7</v>
      </c>
      <c r="F87" s="69">
        <f>+F88+F89</f>
        <v>1000</v>
      </c>
      <c r="G87" s="69">
        <f>+G88+G89</f>
        <v>1500</v>
      </c>
      <c r="H87" s="69">
        <f t="shared" ref="H87:I87" si="19">+H88+H89</f>
        <v>1500</v>
      </c>
      <c r="I87" s="69">
        <f t="shared" si="19"/>
        <v>1500</v>
      </c>
    </row>
    <row r="88" spans="1:9" x14ac:dyDescent="0.25">
      <c r="A88" s="127">
        <v>31</v>
      </c>
      <c r="B88" s="128"/>
      <c r="C88" s="129"/>
      <c r="D88" s="62" t="s">
        <v>11</v>
      </c>
      <c r="E88" s="70"/>
      <c r="F88" s="69"/>
      <c r="G88" s="69"/>
      <c r="H88" s="69"/>
      <c r="I88" s="72"/>
    </row>
    <row r="89" spans="1:9" x14ac:dyDescent="0.25">
      <c r="A89" s="127">
        <v>32</v>
      </c>
      <c r="B89" s="128"/>
      <c r="C89" s="129"/>
      <c r="D89" s="62" t="s">
        <v>20</v>
      </c>
      <c r="E89" s="70">
        <v>1089.7</v>
      </c>
      <c r="F89" s="69">
        <v>1000</v>
      </c>
      <c r="G89" s="69">
        <v>1500</v>
      </c>
      <c r="H89" s="69">
        <v>1500</v>
      </c>
      <c r="I89" s="72">
        <v>1500</v>
      </c>
    </row>
    <row r="90" spans="1:9" ht="25.5" customHeight="1" x14ac:dyDescent="0.25">
      <c r="A90" s="136" t="s">
        <v>94</v>
      </c>
      <c r="B90" s="137"/>
      <c r="C90" s="138"/>
      <c r="D90" s="60" t="s">
        <v>95</v>
      </c>
      <c r="E90" s="71">
        <f t="shared" ref="E90:G91" si="20">+E91</f>
        <v>60</v>
      </c>
      <c r="F90" s="71">
        <f t="shared" si="20"/>
        <v>95</v>
      </c>
      <c r="G90" s="71">
        <f t="shared" si="20"/>
        <v>100</v>
      </c>
      <c r="H90" s="71">
        <f t="shared" ref="H90:I91" si="21">+H91</f>
        <v>100</v>
      </c>
      <c r="I90" s="71">
        <f t="shared" si="21"/>
        <v>100</v>
      </c>
    </row>
    <row r="91" spans="1:9" ht="15" customHeight="1" x14ac:dyDescent="0.25">
      <c r="A91" s="130" t="s">
        <v>88</v>
      </c>
      <c r="B91" s="131"/>
      <c r="C91" s="132"/>
      <c r="D91" s="61" t="s">
        <v>89</v>
      </c>
      <c r="E91" s="69">
        <f t="shared" si="20"/>
        <v>60</v>
      </c>
      <c r="F91" s="69">
        <f t="shared" si="20"/>
        <v>95</v>
      </c>
      <c r="G91" s="69">
        <f t="shared" si="20"/>
        <v>100</v>
      </c>
      <c r="H91" s="69">
        <f t="shared" si="21"/>
        <v>100</v>
      </c>
      <c r="I91" s="69">
        <f t="shared" si="21"/>
        <v>100</v>
      </c>
    </row>
    <row r="92" spans="1:9" x14ac:dyDescent="0.25">
      <c r="A92" s="133">
        <v>3</v>
      </c>
      <c r="B92" s="134"/>
      <c r="C92" s="135"/>
      <c r="D92" s="62" t="s">
        <v>10</v>
      </c>
      <c r="E92" s="69">
        <f>+E93+E94</f>
        <v>60</v>
      </c>
      <c r="F92" s="69">
        <f>+F93+F94</f>
        <v>95</v>
      </c>
      <c r="G92" s="69">
        <f>+G93+G94</f>
        <v>100</v>
      </c>
      <c r="H92" s="69">
        <f t="shared" ref="H92:I92" si="22">+H93+H94</f>
        <v>100</v>
      </c>
      <c r="I92" s="69">
        <f t="shared" si="22"/>
        <v>100</v>
      </c>
    </row>
    <row r="93" spans="1:9" x14ac:dyDescent="0.25">
      <c r="A93" s="127">
        <v>31</v>
      </c>
      <c r="B93" s="128"/>
      <c r="C93" s="129"/>
      <c r="D93" s="62" t="s">
        <v>11</v>
      </c>
      <c r="E93" s="8"/>
      <c r="F93" s="69"/>
      <c r="G93" s="69"/>
      <c r="H93" s="69"/>
      <c r="I93" s="72"/>
    </row>
    <row r="94" spans="1:9" x14ac:dyDescent="0.25">
      <c r="A94" s="127">
        <v>32</v>
      </c>
      <c r="B94" s="128"/>
      <c r="C94" s="129"/>
      <c r="D94" s="62" t="s">
        <v>20</v>
      </c>
      <c r="E94" s="70">
        <v>60</v>
      </c>
      <c r="F94" s="69">
        <v>95</v>
      </c>
      <c r="G94" s="69">
        <v>100</v>
      </c>
      <c r="H94" s="69">
        <v>100</v>
      </c>
      <c r="I94" s="72">
        <v>100</v>
      </c>
    </row>
    <row r="95" spans="1:9" ht="25.5" x14ac:dyDescent="0.25">
      <c r="A95" s="136" t="s">
        <v>96</v>
      </c>
      <c r="B95" s="137"/>
      <c r="C95" s="138"/>
      <c r="D95" s="67" t="s">
        <v>97</v>
      </c>
      <c r="E95" s="74">
        <f t="shared" ref="E95:G96" si="23">+E96</f>
        <v>30629.08</v>
      </c>
      <c r="F95" s="71">
        <f t="shared" si="23"/>
        <v>45350</v>
      </c>
      <c r="G95" s="71">
        <f t="shared" si="23"/>
        <v>42000</v>
      </c>
      <c r="H95" s="71">
        <f t="shared" ref="H95:I96" si="24">+H96</f>
        <v>42000</v>
      </c>
      <c r="I95" s="71">
        <f t="shared" si="24"/>
        <v>42000</v>
      </c>
    </row>
    <row r="96" spans="1:9" ht="15" customHeight="1" x14ac:dyDescent="0.25">
      <c r="A96" s="130" t="s">
        <v>80</v>
      </c>
      <c r="B96" s="131"/>
      <c r="C96" s="132"/>
      <c r="D96" s="68" t="s">
        <v>98</v>
      </c>
      <c r="E96" s="8">
        <f t="shared" si="23"/>
        <v>30629.08</v>
      </c>
      <c r="F96" s="69">
        <f t="shared" si="23"/>
        <v>45350</v>
      </c>
      <c r="G96" s="69">
        <f t="shared" si="23"/>
        <v>42000</v>
      </c>
      <c r="H96" s="69">
        <f t="shared" si="24"/>
        <v>42000</v>
      </c>
      <c r="I96" s="69">
        <f t="shared" si="24"/>
        <v>42000</v>
      </c>
    </row>
    <row r="97" spans="1:9" ht="14.25" customHeight="1" x14ac:dyDescent="0.25">
      <c r="A97" s="133">
        <v>3</v>
      </c>
      <c r="B97" s="134"/>
      <c r="C97" s="135"/>
      <c r="D97" s="66" t="s">
        <v>10</v>
      </c>
      <c r="E97" s="8">
        <f>+E98+E99</f>
        <v>30629.08</v>
      </c>
      <c r="F97" s="69">
        <f>+F98+F99</f>
        <v>45350</v>
      </c>
      <c r="G97" s="69">
        <f>+G98+G99</f>
        <v>42000</v>
      </c>
      <c r="H97" s="69">
        <f t="shared" ref="H97:I97" si="25">+H98+H99</f>
        <v>42000</v>
      </c>
      <c r="I97" s="69">
        <f t="shared" si="25"/>
        <v>42000</v>
      </c>
    </row>
    <row r="98" spans="1:9" ht="15" customHeight="1" x14ac:dyDescent="0.25">
      <c r="A98" s="127">
        <v>31</v>
      </c>
      <c r="B98" s="128"/>
      <c r="C98" s="129"/>
      <c r="D98" s="66" t="s">
        <v>11</v>
      </c>
      <c r="E98" s="8"/>
      <c r="F98" s="69"/>
      <c r="G98" s="69"/>
      <c r="H98" s="69"/>
      <c r="I98" s="72"/>
    </row>
    <row r="99" spans="1:9" x14ac:dyDescent="0.25">
      <c r="A99" s="127">
        <v>32</v>
      </c>
      <c r="B99" s="128"/>
      <c r="C99" s="129"/>
      <c r="D99" s="66" t="s">
        <v>20</v>
      </c>
      <c r="E99" s="8">
        <v>30629.08</v>
      </c>
      <c r="F99" s="69">
        <v>45350</v>
      </c>
      <c r="G99" s="69">
        <v>42000</v>
      </c>
      <c r="H99" s="69">
        <v>42000</v>
      </c>
      <c r="I99" s="72">
        <v>42000</v>
      </c>
    </row>
    <row r="100" spans="1:9" x14ac:dyDescent="0.25">
      <c r="A100" s="127"/>
      <c r="B100" s="128"/>
      <c r="C100" s="129"/>
      <c r="D100" s="27"/>
      <c r="E100" s="8"/>
      <c r="F100" s="69"/>
      <c r="G100" s="9"/>
      <c r="H100" s="9"/>
      <c r="I100" s="10"/>
    </row>
    <row r="101" spans="1:9" ht="15" customHeight="1" x14ac:dyDescent="0.25">
      <c r="A101" s="130"/>
      <c r="B101" s="131"/>
      <c r="C101" s="132"/>
      <c r="D101" s="36"/>
      <c r="E101" s="8"/>
      <c r="F101" s="69"/>
      <c r="G101" s="9"/>
      <c r="H101" s="9"/>
      <c r="I101" s="10"/>
    </row>
    <row r="102" spans="1:9" x14ac:dyDescent="0.25">
      <c r="A102" s="133"/>
      <c r="B102" s="134"/>
      <c r="C102" s="135"/>
      <c r="D102" s="27"/>
      <c r="E102" s="8"/>
      <c r="F102" s="69"/>
      <c r="G102" s="9"/>
      <c r="H102" s="9"/>
      <c r="I102" s="10"/>
    </row>
    <row r="103" spans="1:9" x14ac:dyDescent="0.25">
      <c r="A103" s="127"/>
      <c r="B103" s="128"/>
      <c r="C103" s="129"/>
      <c r="D103" s="27"/>
      <c r="E103" s="8"/>
      <c r="F103" s="69"/>
      <c r="G103" s="9"/>
      <c r="H103" s="9"/>
      <c r="I103" s="10"/>
    </row>
  </sheetData>
  <mergeCells count="96">
    <mergeCell ref="A102:C102"/>
    <mergeCell ref="A103:C103"/>
    <mergeCell ref="A96:C96"/>
    <mergeCell ref="A97:C97"/>
    <mergeCell ref="A98:C98"/>
    <mergeCell ref="A99:C99"/>
    <mergeCell ref="A101:C101"/>
    <mergeCell ref="A8:C8"/>
    <mergeCell ref="A9:C9"/>
    <mergeCell ref="A11:C11"/>
    <mergeCell ref="A10:C10"/>
    <mergeCell ref="A100:C10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6:C6"/>
    <mergeCell ref="A7:C7"/>
    <mergeCell ref="A1:I1"/>
    <mergeCell ref="A3:I3"/>
    <mergeCell ref="A5:C5"/>
    <mergeCell ref="A2:I2"/>
    <mergeCell ref="A25:C25"/>
    <mergeCell ref="A26:C26"/>
    <mergeCell ref="A34:C34"/>
    <mergeCell ref="A35:C35"/>
    <mergeCell ref="A43:C43"/>
    <mergeCell ref="A44:C44"/>
    <mergeCell ref="A27:C27"/>
    <mergeCell ref="A28:C28"/>
    <mergeCell ref="A29:C29"/>
    <mergeCell ref="A30:C30"/>
    <mergeCell ref="A45:C45"/>
    <mergeCell ref="A46:C46"/>
    <mergeCell ref="A95:C95"/>
    <mergeCell ref="A36:C36"/>
    <mergeCell ref="A37:C37"/>
    <mergeCell ref="A38:C38"/>
    <mergeCell ref="A39:C39"/>
    <mergeCell ref="A41:C41"/>
    <mergeCell ref="A42:C42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80:C8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92:C92"/>
    <mergeCell ref="A93:C93"/>
    <mergeCell ref="A94:C94"/>
    <mergeCell ref="A87:C87"/>
    <mergeCell ref="A88:C88"/>
    <mergeCell ref="A89:C89"/>
    <mergeCell ref="A90:C90"/>
    <mergeCell ref="A91:C91"/>
    <mergeCell ref="A86:C86"/>
    <mergeCell ref="A81:C81"/>
    <mergeCell ref="A82:C82"/>
    <mergeCell ref="A83:C83"/>
    <mergeCell ref="A84:C84"/>
    <mergeCell ref="A85:C85"/>
    <mergeCell ref="A69:C69"/>
    <mergeCell ref="A70:C70"/>
    <mergeCell ref="A71:C71"/>
    <mergeCell ref="A77:C77"/>
    <mergeCell ref="A78:C78"/>
    <mergeCell ref="A79:C79"/>
    <mergeCell ref="A72:C72"/>
    <mergeCell ref="A73:C73"/>
    <mergeCell ref="A74:C74"/>
    <mergeCell ref="A75:C75"/>
    <mergeCell ref="A76:C7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15"/>
  <sheetViews>
    <sheetView tabSelected="1" workbookViewId="0">
      <selection activeCell="D12" sqref="D12"/>
    </sheetView>
  </sheetViews>
  <sheetFormatPr defaultRowHeight="15" x14ac:dyDescent="0.25"/>
  <cols>
    <col min="1" max="1" width="24.7109375" customWidth="1"/>
    <col min="2" max="2" width="17.5703125" customWidth="1"/>
    <col min="3" max="3" width="19.7109375" customWidth="1"/>
    <col min="4" max="4" width="22.5703125" customWidth="1"/>
    <col min="5" max="5" width="18.7109375" customWidth="1"/>
    <col min="6" max="6" width="24.42578125" customWidth="1"/>
  </cols>
  <sheetData>
    <row r="3" spans="1:6" ht="15.75" x14ac:dyDescent="0.25">
      <c r="A3" s="142" t="s">
        <v>30</v>
      </c>
      <c r="B3" s="142"/>
      <c r="C3" s="142"/>
      <c r="D3" s="142"/>
      <c r="E3" s="142"/>
      <c r="F3" s="142"/>
    </row>
    <row r="4" spans="1:6" ht="15.75" x14ac:dyDescent="0.25">
      <c r="A4" s="142" t="s">
        <v>110</v>
      </c>
      <c r="B4" s="142"/>
      <c r="C4" s="142"/>
      <c r="D4" s="142"/>
      <c r="E4" s="142"/>
      <c r="F4" s="142"/>
    </row>
    <row r="5" spans="1:6" ht="15.75" x14ac:dyDescent="0.25">
      <c r="A5" s="142" t="s">
        <v>17</v>
      </c>
      <c r="B5" s="142"/>
      <c r="C5" s="142"/>
      <c r="D5" s="142"/>
      <c r="E5" s="143"/>
      <c r="F5" s="143"/>
    </row>
    <row r="6" spans="1:6" ht="18" x14ac:dyDescent="0.25">
      <c r="A6" s="144"/>
      <c r="B6" s="144"/>
      <c r="C6" s="144"/>
      <c r="D6" s="144"/>
      <c r="E6" s="145"/>
      <c r="F6" s="145"/>
    </row>
    <row r="7" spans="1:6" ht="15.75" x14ac:dyDescent="0.25">
      <c r="A7" s="142" t="s">
        <v>4</v>
      </c>
      <c r="B7" s="108"/>
      <c r="C7" s="108"/>
      <c r="D7" s="108"/>
      <c r="E7" s="108"/>
      <c r="F7" s="108"/>
    </row>
    <row r="8" spans="1:6" ht="18" x14ac:dyDescent="0.25">
      <c r="A8" s="144"/>
      <c r="B8" s="144"/>
      <c r="C8" s="144"/>
      <c r="D8" s="144"/>
      <c r="E8" s="145"/>
      <c r="F8" s="145"/>
    </row>
    <row r="9" spans="1:6" ht="15.75" x14ac:dyDescent="0.25">
      <c r="A9" s="142" t="s">
        <v>127</v>
      </c>
      <c r="B9" s="126"/>
      <c r="C9" s="126"/>
      <c r="D9" s="126"/>
      <c r="E9" s="126"/>
      <c r="F9" s="126"/>
    </row>
    <row r="10" spans="1:6" ht="18" x14ac:dyDescent="0.25">
      <c r="A10" s="144"/>
      <c r="B10" s="144"/>
      <c r="C10" s="144"/>
      <c r="D10" s="144"/>
      <c r="E10" s="145"/>
      <c r="F10" s="145"/>
    </row>
    <row r="11" spans="1:6" ht="25.5" x14ac:dyDescent="0.25">
      <c r="A11" s="146" t="s">
        <v>44</v>
      </c>
      <c r="B11" s="147" t="s">
        <v>112</v>
      </c>
      <c r="C11" s="146" t="s">
        <v>113</v>
      </c>
      <c r="D11" s="146" t="s">
        <v>114</v>
      </c>
      <c r="E11" s="146" t="s">
        <v>31</v>
      </c>
      <c r="F11" s="146" t="s">
        <v>115</v>
      </c>
    </row>
    <row r="12" spans="1:6" ht="38.25" x14ac:dyDescent="0.25">
      <c r="A12" s="148" t="s">
        <v>128</v>
      </c>
      <c r="B12" s="70">
        <f>+B13</f>
        <v>1088467.4099999999</v>
      </c>
      <c r="C12" s="70">
        <f t="shared" ref="C12:F12" si="0">+C13</f>
        <v>1326287.1400000001</v>
      </c>
      <c r="D12" s="70">
        <f t="shared" si="0"/>
        <v>1434130.71</v>
      </c>
      <c r="E12" s="70">
        <f t="shared" si="0"/>
        <v>1434080.71</v>
      </c>
      <c r="F12" s="70">
        <f t="shared" si="0"/>
        <v>1418650.21</v>
      </c>
    </row>
    <row r="13" spans="1:6" ht="38.25" x14ac:dyDescent="0.25">
      <c r="A13" s="148" t="s">
        <v>129</v>
      </c>
      <c r="B13" s="70">
        <f>+B14+B15</f>
        <v>1088467.4099999999</v>
      </c>
      <c r="C13" s="70">
        <f t="shared" ref="C13:F13" si="1">+C14+C15</f>
        <v>1326287.1400000001</v>
      </c>
      <c r="D13" s="70">
        <f t="shared" si="1"/>
        <v>1434130.71</v>
      </c>
      <c r="E13" s="70">
        <f t="shared" si="1"/>
        <v>1434080.71</v>
      </c>
      <c r="F13" s="70">
        <f t="shared" si="1"/>
        <v>1418650.21</v>
      </c>
    </row>
    <row r="14" spans="1:6" ht="76.5" x14ac:dyDescent="0.25">
      <c r="A14" s="17" t="s">
        <v>130</v>
      </c>
      <c r="B14" s="70">
        <v>1053576.44</v>
      </c>
      <c r="C14" s="69">
        <v>1280259.04</v>
      </c>
      <c r="D14" s="69">
        <v>1391680.71</v>
      </c>
      <c r="E14" s="69">
        <v>1391680.71</v>
      </c>
      <c r="F14" s="69">
        <v>1376250.21</v>
      </c>
    </row>
    <row r="15" spans="1:6" x14ac:dyDescent="0.25">
      <c r="A15" s="149" t="s">
        <v>131</v>
      </c>
      <c r="B15" s="70">
        <v>34890.97</v>
      </c>
      <c r="C15" s="69">
        <v>46028.1</v>
      </c>
      <c r="D15" s="69">
        <v>42450</v>
      </c>
      <c r="E15" s="69">
        <v>42400</v>
      </c>
      <c r="F15" s="69">
        <v>42400</v>
      </c>
    </row>
  </sheetData>
  <mergeCells count="5">
    <mergeCell ref="A3:F3"/>
    <mergeCell ref="A4:F4"/>
    <mergeCell ref="A5:F5"/>
    <mergeCell ref="A7:F7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Račun financiranja</vt:lpstr>
      <vt:lpstr>Račun financiranja po izvorima</vt:lpstr>
      <vt:lpstr>POSEBNI DIO</vt:lpstr>
      <vt:lpstr>Rashodi prema funkcijskoj klasi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2024-11-19T11:34:31Z</cp:lastPrinted>
  <dcterms:created xsi:type="dcterms:W3CDTF">2022-08-12T12:51:27Z</dcterms:created>
  <dcterms:modified xsi:type="dcterms:W3CDTF">2024-11-19T11:35:03Z</dcterms:modified>
</cp:coreProperties>
</file>